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05" tabRatio="596" activeTab="0"/>
  </bookViews>
  <sheets>
    <sheet name="за 2023" sheetId="1" r:id="rId1"/>
    <sheet name="Лист1" sheetId="2" r:id="rId2"/>
  </sheets>
  <definedNames>
    <definedName name="_xlnm._FilterDatabase" localSheetId="0" hidden="1">'за 2023'!$Y$1:$Y$24</definedName>
    <definedName name="Z_027ED452_6E36_405C_A380_C4AAA8274A51_.wvu.FilterData" localSheetId="0" hidden="1">'за 2023'!$B$3:$BI$23</definedName>
    <definedName name="Z_06F3E528_7FD7_45EA_9733_70696AB6E064_.wvu.FilterData" localSheetId="0" hidden="1">'за 2023'!$B$3:$CC$23</definedName>
    <definedName name="Z_06F3E528_7FD7_45EA_9733_70696AB6E064_.wvu.PrintTitles" localSheetId="0" hidden="1">'за 2023'!$B:$B</definedName>
    <definedName name="Z_1E58ABDF_F5FA_4F2B_9F79_57A1C9A64C57_.wvu.FilterData" localSheetId="0" hidden="1">'за 2023'!$B$3:$CC$23</definedName>
    <definedName name="Z_2FCE8099_1417_485A_8511_EE723EEA4481_.wvu.FilterData" localSheetId="0" hidden="1">'за 2023'!$B$3:$BI$23</definedName>
    <definedName name="Z_3EA3AE44_20E6_4193_A2F8_53C22C0865C0_.wvu.FilterData" localSheetId="0" hidden="1">'за 2023'!$B$3:$CC$23</definedName>
    <definedName name="Z_47618C2E_2D42_45CA_BC54_3925FFBF6CE6_.wvu.FilterData" localSheetId="0" hidden="1">'за 2023'!$B$3:$BI$23</definedName>
    <definedName name="Z_5623871A_FE63_4492_ACCA_57FBC37D74A2_.wvu.FilterData" localSheetId="0" hidden="1">'за 2023'!$B$3:$BI$23</definedName>
    <definedName name="Z_67FD0576_AFA8_4CFA_A2B0_67851B563777_.wvu.FilterData" localSheetId="0" hidden="1">'за 2023'!$B$3:$CC$23</definedName>
    <definedName name="Z_7DFBAF4F_EE4F_4154_8998_FD24AFC87B75_.wvu.FilterData" localSheetId="0" hidden="1">'за 2023'!$B$3:$BI$23</definedName>
    <definedName name="Z_83B01B27_C2A7_4B20_A590_F8781D350302_.wvu.FilterData" localSheetId="0" hidden="1">'за 2023'!$B$3:$BI$23</definedName>
    <definedName name="Z_8479B930_2ECF_4EA0_A962_FA0F8FFA65E9_.wvu.Cols" localSheetId="0" hidden="1">'за 2023'!#REF!</definedName>
    <definedName name="Z_8479B930_2ECF_4EA0_A962_FA0F8FFA65E9_.wvu.FilterData" localSheetId="0" hidden="1">'за 2023'!$B$3:$BI$23</definedName>
    <definedName name="Z_8479B930_2ECF_4EA0_A962_FA0F8FFA65E9_.wvu.PrintTitles" localSheetId="0" hidden="1">'за 2023'!$B:$B</definedName>
    <definedName name="Z_86509CF0_1693_4145_BD67_1D5B5BC26910_.wvu.Cols" localSheetId="0" hidden="1">'за 2023'!#REF!,'за 2023'!$AZ:$BC</definedName>
    <definedName name="Z_86509CF0_1693_4145_BD67_1D5B5BC26910_.wvu.FilterData" localSheetId="0" hidden="1">'за 2023'!$B$3:$BI$23</definedName>
    <definedName name="Z_87FAD824_FED7_4F1B_9277_9B725CB39092_.wvu.FilterData" localSheetId="0" hidden="1">'за 2023'!$B$3:$CC$23</definedName>
    <definedName name="Z_9625BFD3_6AEA_44D4_8F34_A9CE23E02485_.wvu.FilterData" localSheetId="0" hidden="1">'за 2023'!$B$3:$CC$23</definedName>
    <definedName name="Z_96F19E6A_E9EC_4613_AA7E_553FFAF2726F_.wvu.FilterData" localSheetId="0" hidden="1">'за 2023'!$B$3:$BI$23</definedName>
    <definedName name="Z_A073C89F_C785_4083_91CF_BBD92C69538C_.wvu.FilterData" localSheetId="0" hidden="1">'за 2023'!$B$3:$BI$23</definedName>
    <definedName name="Z_A0CB5671_798E_47D4_8F2F_926DE6C0913F_.wvu.FilterData" localSheetId="0" hidden="1">'за 2023'!$B$3:$BI$23</definedName>
    <definedName name="Z_CC3239AA_6ABC_4AD9_82FB_E11EF96A938B_.wvu.FilterData" localSheetId="0" hidden="1">'за 2023'!$B$3:$CC$23</definedName>
    <definedName name="Z_CCE22413_FD19_4F63_B002_75D8202D430D_.wvu.FilterData" localSheetId="0" hidden="1">'за 2023'!$B$3:$CC$23</definedName>
    <definedName name="Z_E3C09BFA_8B90_4516_B4A1_C40194786251_.wvu.FilterData" localSheetId="0" hidden="1">'за 2023'!$B$3:$CC$23</definedName>
    <definedName name="Z_E6E35B51_2B6C_4505_80DA_44E3E0129050_.wvu.FilterData" localSheetId="0" hidden="1">'за 2023'!$B$3:$CC$23</definedName>
    <definedName name="_xlnm.Print_Titles" localSheetId="0">'за 2023'!$B:$B</definedName>
    <definedName name="_xlnm.Print_Area" localSheetId="0">'за 2023'!$A$1:$CL$37</definedName>
  </definedNames>
  <calcPr fullCalcOnLoad="1"/>
</workbook>
</file>

<file path=xl/sharedStrings.xml><?xml version="1.0" encoding="utf-8"?>
<sst xmlns="http://schemas.openxmlformats.org/spreadsheetml/2006/main" count="300" uniqueCount="117">
  <si>
    <t>Муниципальное образование</t>
  </si>
  <si>
    <t>Расчет целевого значения индикатора</t>
  </si>
  <si>
    <t>Бальная оценка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</si>
  <si>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</si>
  <si>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</si>
  <si>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</si>
  <si>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</si>
  <si>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</si>
  <si>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</si>
  <si>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</si>
  <si>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Бальная оценка        (1или 0)</t>
  </si>
  <si>
    <t>Предельное значение индикатора</t>
  </si>
  <si>
    <t>≤0,05</t>
  </si>
  <si>
    <t>Бальная оценка                    (1или 0)</t>
  </si>
  <si>
    <t>≤1,00</t>
  </si>
  <si>
    <t>Бальная оценка          (0;-1)</t>
  </si>
  <si>
    <t>Бальная оценка (0;1)</t>
  </si>
  <si>
    <t>Бальная оценка  (0;-1)</t>
  </si>
  <si>
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</t>
  </si>
  <si>
    <t>Р15 Размещение в официальных средствах массовой информации и (или) на официальном сайте администрации муниципального образования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</si>
  <si>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Бi – размещение решения об утверждении местного бюджета на текущий финансовый год (+1)</t>
  </si>
  <si>
    <t>Оi – размещение  годового отчета об  исполнении местного бюджета за очередной финансовый год</t>
  </si>
  <si>
    <t>Покровское</t>
  </si>
  <si>
    <t>Морозовское</t>
  </si>
  <si>
    <t>Молотниковское</t>
  </si>
  <si>
    <t>Макарьевское</t>
  </si>
  <si>
    <t>Красногорское</t>
  </si>
  <si>
    <t>Котельничское</t>
  </si>
  <si>
    <t>Комсомольское</t>
  </si>
  <si>
    <t>Карпушинское</t>
  </si>
  <si>
    <t>Зайцевское</t>
  </si>
  <si>
    <t>Ежихинское</t>
  </si>
  <si>
    <t>Вишкильское</t>
  </si>
  <si>
    <t>Биртяевское</t>
  </si>
  <si>
    <t>Александровское</t>
  </si>
  <si>
    <t>Родичевское</t>
  </si>
  <si>
    <t>Светловское</t>
  </si>
  <si>
    <t>Спасское</t>
  </si>
  <si>
    <t>Сретенское</t>
  </si>
  <si>
    <t>Чистопольское</t>
  </si>
  <si>
    <t>Юбилейное</t>
  </si>
  <si>
    <t>Юрьевское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</si>
  <si>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10"/>
        <color indexed="10"/>
        <rFont val="Times New Roman"/>
        <family val="1"/>
      </rPr>
      <t>за отчетный год</t>
    </r>
  </si>
  <si>
    <t>Аi – уточненный план в соответствии с решением о бюджете на конец отчетного периода по налоговым и неналоговым доходам в i-м сельском поселении</t>
  </si>
  <si>
    <t>Бi – первоначальный план в соответствии с решением о бюджете на отчетный финансовый год по налоговым и  неналоговым доходам в i-м сельском поселенииобразовании</t>
  </si>
  <si>
    <t>Р5 Динамика поступления налоговых доходов</t>
  </si>
  <si>
    <t>Аi – сумма поступления налоговых доходов в бюджет в i-м сельского поселения на конец отчетного периода текущего года</t>
  </si>
  <si>
    <t>Бi – сумма поступления налоговых доходов в бюджет в i-м сельского поселения на конец соответствующего отчетного периода предыдущего года в сопоставимых условиях</t>
  </si>
  <si>
    <t>Р6 Изменение недоимки по налоговым и неналоговым платежам</t>
  </si>
  <si>
    <t>Нн – недоимка на начало года по территории i-го сельского поселения</t>
  </si>
  <si>
    <t>Нк – недоимка на конец отчетного периода по территории i-го сельского поселения</t>
  </si>
  <si>
    <t>А1i – уточненный план по налоговым и неналоговым доходам в соответствии с решением о бюджете на конец отчетного года в i-м сельском поселении</t>
  </si>
  <si>
    <t>В1i – уточненный план по дотации на выравнивание бюджетной обеспеченности и дотации на сбалансированность на конец отчетного года</t>
  </si>
  <si>
    <t>А2i – уточненный план по налоговым и неналоговым доходам на конец года, предшествующего отчетному, в i-м сельском поселении</t>
  </si>
  <si>
    <t xml:space="preserve">Бальная оценка   О5=-1, если         
Р5  ниже среднерайонного уровня
</t>
  </si>
  <si>
    <t xml:space="preserve">Бальная оценка   О7=1, если Р7 &gt;= 1,00
О7=0, если Р7 &lt; 1,00
</t>
  </si>
  <si>
    <t>Р7 Динамика соотношения объема налоговых и неналоговых доходов бюджета сельского поселения и объема дотации на выравнивание бюджетной обеспеченности и дотации на сбалансированность</t>
  </si>
  <si>
    <t xml:space="preserve">Бальная оценка     О6 = 1, если динамика с минусом;
О6 = 0, если динамика с плюсом
</t>
  </si>
  <si>
    <t>Дi– фактический объем доходов бюджета i-го муниципального образования на конец отчетного периода</t>
  </si>
  <si>
    <t xml:space="preserve">Гi – фактический объем безвозмездных поступлений i-го муниципального образования на конец отчетного периода </t>
  </si>
  <si>
    <t>Нi - фактическое поступление налоговых доходов по дополнительным нормативам отчислений i-го муниципального образования на конец отчетного периода</t>
  </si>
  <si>
    <t>Р2 Соблюдение установленных Правительством Кировской области нормативов формирования расходов на содержание органов местного самоуправления</t>
  </si>
  <si>
    <t>Аi - уточненный план расходов на содержание органов местного самоуправления i-го сельского поселения на конец отчетного периода</t>
  </si>
  <si>
    <t>Аi- фактический размер  дефицита бюджета i-го муниципального образования на конец отчетного периода (тыс. руб.)</t>
  </si>
  <si>
    <t>Бi – утвержденный Правительством области норматив формирования расходов на содержание органов местного самоуправления</t>
  </si>
  <si>
    <t>Р3 Удельный вес расходов бюджета, формируемых в рамках муниципальных программ, в общем объеме расходов бюджета поселения</t>
  </si>
  <si>
    <t>Аi- исполнение бюджета i-го сельского поселения по расходам, формируемым в рамках муниципальных программ на конец отчетного периода</t>
  </si>
  <si>
    <t>Бальная оценка                   (5;2 или -1)</t>
  </si>
  <si>
    <t>Р8 Отклонение расходов в IV квартале от среднего объема расходов за I-III кварталы без учета расходов произведенных за счет целевых средств</t>
  </si>
  <si>
    <t>А4i- исполнение по расходам i-го поселения в IV квартале текущего финансового года без учета расходов, произведенных за счет целевых средств</t>
  </si>
  <si>
    <t>А1i - исполнение по расходам i-го сельского поселения в I квартале финансового года без учета расходов, произведенных за счет целевых средств</t>
  </si>
  <si>
    <t>А1i - исполнение по расходам i-го сельского поселения в II квартале финансового года без учета расходов, произведенных за счет целевых средств</t>
  </si>
  <si>
    <t>А1i - исполнение по расходам i-го сельского поселения в III квартале финансового года без учета расходов, произведенных за счет целевых средств</t>
  </si>
  <si>
    <t xml:space="preserve">Бальная оценка </t>
  </si>
  <si>
    <t>Бальная оценка O8=1, если 0,7&lt;=Р8&lt;=1,3; O8=0,5, если 0,5&lt;=Р8&lt;0,7; 1,3&lt;Р8&lt;=1,5; О8=0, если Р8&lt;0,5; Р8&gt;1,5</t>
  </si>
  <si>
    <r>
      <t xml:space="preserve">Р9 Наличие просроченной кредиторской задолженности                 </t>
    </r>
    <r>
      <rPr>
        <b/>
        <sz val="10"/>
        <color indexed="10"/>
        <rFont val="Times New Roman"/>
        <family val="1"/>
      </rPr>
      <t xml:space="preserve">                                         </t>
    </r>
  </si>
  <si>
    <t>Аi- объем просроченной кредиторской задолженности в i-ом сельском поселении на конец отчетного периода</t>
  </si>
  <si>
    <r>
      <t xml:space="preserve">Р10 Динамика удельного веса дебиторской задолженности к объему расходов бюджета   </t>
    </r>
    <r>
      <rPr>
        <b/>
        <sz val="10"/>
        <color indexed="10"/>
        <rFont val="Times New Roman"/>
        <family val="1"/>
      </rPr>
      <t xml:space="preserve">                  </t>
    </r>
  </si>
  <si>
    <t>А1i - объем дебиторской задолженности на конец отчетного периода в i-ом сельском поселении</t>
  </si>
  <si>
    <t>Б 1i –фактический объем расходов бюджета за отчетный год в i-ом сельском поселении</t>
  </si>
  <si>
    <t>А2i - объем дебиторской задолженности на конец года, предшествующего отчетному, в i-ом сельском поселении</t>
  </si>
  <si>
    <t>В2i- фактический объем расходов за год, предшествующий отчетному, в i-ом сельском поселении</t>
  </si>
  <si>
    <t>Бальная оценка О10=1,если Р10&lt;=1; О10=0, если Р10&gt;1</t>
  </si>
  <si>
    <t>Р11 Наличие фактов использования средств не по целевому назначению, выявленных в ходе контрольных мероприятий</t>
  </si>
  <si>
    <t>Аi – наличие фактов использования средств не по целевому назначению</t>
  </si>
  <si>
    <t>Р 12 Своевременность возврата в районный бюджет отстатков целевых средств, полученных и неиспользованных муниципальными образованиями в отчетном году</t>
  </si>
  <si>
    <t>Аi - возврат в установленный срок в районный бюджет остатков целевых средств, полученных и неиспользованных в i-ом сельском поселении в отчетном году</t>
  </si>
  <si>
    <t>Р 13 Выполнение значения целевого показателя "Средняя заработная плата" работников муниципальных учреждений культуры (основного персонала)</t>
  </si>
  <si>
    <t>Аi - выполнение значения целевого показателя "Средняя заработная плата" работников муниципальных учреждений культуры (основного персонала) в отчетном периоде в i-ом сельском поселении</t>
  </si>
  <si>
    <t>Пi- размещение в средствах массовой информации и (или) на официальном сайте сельского поселения проекта местного бюджета (+1)</t>
  </si>
  <si>
    <t>Бi- размещение в средствах массовой информации и (или) на официальном сайте сельского поселения решения об утверждении местного бюджета на отчетный финансовый год (+1)</t>
  </si>
  <si>
    <t>Оi- размещение в средствах массовой информации и (или) на официальном сайте сельского поселения годового отчета об исполнении местного бюджета(+1)</t>
  </si>
  <si>
    <t>Бальная оценка     О14 = 1, если Р14=3; О14=0, если Р14&lt;3</t>
  </si>
  <si>
    <t>Р14 - Размещение в средствах массовой информации и (или) на официальном сайте сельского поселения проекта бюджета, решения об утверждении бюджета, годового отчета о его исполнении</t>
  </si>
  <si>
    <t>Бальная оценка (-0,5;0,5)</t>
  </si>
  <si>
    <t>Аi Наличие муниципального правовового акта, устанавливающего порядок формирования муниципального задания</t>
  </si>
  <si>
    <t>Аi Наличие муниципального правовового акта, устанавливающего порядок финансового обеспечения выполнения муниципального задания</t>
  </si>
  <si>
    <t>Р21- Муниципальный правовой акт, устанавливающий порядок формирования муниципального задания</t>
  </si>
  <si>
    <t>Р22-Муниципальный правовой акт, устанавливающий порядок финансового обеспечения выполнения муниципального задания</t>
  </si>
  <si>
    <t>Р23-Муниципальный правовой акт, устанавливающий порядок разработки, утверждения и реализации муниципального задания</t>
  </si>
  <si>
    <t>Аi Наличие муниципального правовового акта, устанавливающего порядок разработки, утверждения и реализации муниципальных программ</t>
  </si>
  <si>
    <t>да</t>
  </si>
  <si>
    <t>нет</t>
  </si>
  <si>
    <r>
      <t>Бальная оценка                   (</t>
    </r>
    <r>
      <rPr>
        <b/>
        <sz val="8"/>
        <rFont val="Times New Roman"/>
        <family val="1"/>
      </rPr>
      <t>О4=1</t>
    </r>
    <r>
      <rPr>
        <sz val="8"/>
        <rFont val="Times New Roman"/>
        <family val="1"/>
      </rPr>
      <t xml:space="preserve">, если         
0,95&lt;=Р4 &lt;=1,05
</t>
    </r>
    <r>
      <rPr>
        <b/>
        <sz val="8"/>
        <rFont val="Times New Roman"/>
        <family val="1"/>
      </rPr>
      <t>О4=0,5</t>
    </r>
    <r>
      <rPr>
        <sz val="8"/>
        <rFont val="Times New Roman"/>
        <family val="1"/>
      </rPr>
      <t xml:space="preserve">, если 
0,85&lt;=Р4&lt;0,95; 1,05&lt;Р4&lt;=1,15
</t>
    </r>
    <r>
      <rPr>
        <b/>
        <sz val="8"/>
        <rFont val="Times New Roman"/>
        <family val="1"/>
      </rPr>
      <t>О4=0</t>
    </r>
    <r>
      <rPr>
        <sz val="8"/>
        <rFont val="Times New Roman"/>
        <family val="1"/>
      </rPr>
      <t xml:space="preserve">,            если Р4&lt;0,85; Р4&gt;1,15)
</t>
    </r>
  </si>
  <si>
    <t>не выполнено</t>
  </si>
  <si>
    <t>выполнено</t>
  </si>
  <si>
    <t>-</t>
  </si>
  <si>
    <t>не было остатков</t>
  </si>
  <si>
    <t>В2i – уточненный план по дотации на выравнивание бюджетной обеспеченности,  дотации на сбалансированность на конец года, предшествующего отчетному в i-м сельском поселении</t>
  </si>
  <si>
    <r>
      <rPr>
        <sz val="8"/>
        <rFont val="Times New Roman"/>
        <family val="1"/>
      </rPr>
      <t xml:space="preserve">    Б i – исполнение бюджета i-го сельского поселения по расходам на конец отчетного периода, за исключением расходов, осуществляемых за счет целевых межбюджетных трансфертов, предоставляемых из бюджетов другого уровня</t>
    </r>
    <r>
      <rPr>
        <sz val="8"/>
        <color indexed="10"/>
        <rFont val="Times New Roman"/>
        <family val="1"/>
      </rPr>
      <t xml:space="preserve">                                          </t>
    </r>
  </si>
  <si>
    <t>факты отсутствуют</t>
  </si>
  <si>
    <t>&lt;1,11</t>
  </si>
  <si>
    <t>Мониторинг оценки  качества организации и осуществления бюджетного процесса по итогам исполнения местных бюджетов за 2023 год</t>
  </si>
  <si>
    <t>150,57848  возврат 12.01.2024</t>
  </si>
  <si>
    <t>303,031  возврат 24.01.2024</t>
  </si>
  <si>
    <t xml:space="preserve">3,75891  возврат 01.02.2024 </t>
  </si>
  <si>
    <t xml:space="preserve">Р4 Отношение показателей уточненного плана по налоговым и неналоговым доходам к показателям первоначально плана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</si>
</sst>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[$-FC19]d\ mmmm\ yyyy\ &quot;г.&quot;"/>
    <numFmt numFmtId="183" formatCode="0.000000"/>
    <numFmt numFmtId="184" formatCode="0.0000000"/>
    <numFmt numFmtId="185" formatCode="0.00000000"/>
    <numFmt numFmtId="186" formatCode="0.000000000"/>
    <numFmt numFmtId="187" formatCode="0.0000000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0"/>
      <color indexed="12"/>
      <name val="Times New Roman"/>
      <family val="1"/>
    </font>
    <font>
      <b/>
      <sz val="10"/>
      <color indexed="11"/>
      <name val="Times New Roman"/>
      <family val="1"/>
    </font>
    <font>
      <sz val="12"/>
      <color indexed="14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3" fillId="34" borderId="11" xfId="0" applyFont="1" applyFill="1" applyBorder="1" applyAlignment="1">
      <alignment horizontal="center" vertical="top" wrapText="1"/>
    </xf>
    <xf numFmtId="177" fontId="3" fillId="36" borderId="10" xfId="0" applyNumberFormat="1" applyFont="1" applyFill="1" applyBorder="1" applyAlignment="1">
      <alignment horizontal="center" vertical="top" wrapText="1"/>
    </xf>
    <xf numFmtId="177" fontId="3" fillId="36" borderId="11" xfId="0" applyNumberFormat="1" applyFont="1" applyFill="1" applyBorder="1" applyAlignment="1">
      <alignment horizontal="center" vertical="top" wrapText="1"/>
    </xf>
    <xf numFmtId="2" fontId="8" fillId="36" borderId="10" xfId="0" applyNumberFormat="1" applyFont="1" applyFill="1" applyBorder="1" applyAlignment="1">
      <alignment horizontal="center" vertical="top" wrapText="1"/>
    </xf>
    <xf numFmtId="177" fontId="0" fillId="0" borderId="0" xfId="0" applyNumberFormat="1" applyFill="1" applyAlignment="1">
      <alignment/>
    </xf>
    <xf numFmtId="0" fontId="3" fillId="37" borderId="12" xfId="0" applyFont="1" applyFill="1" applyBorder="1" applyAlignment="1">
      <alignment horizontal="center" vertical="top" wrapText="1"/>
    </xf>
    <xf numFmtId="179" fontId="3" fillId="37" borderId="12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177" fontId="3" fillId="37" borderId="10" xfId="0" applyNumberFormat="1" applyFont="1" applyFill="1" applyBorder="1" applyAlignment="1">
      <alignment horizontal="center"/>
    </xf>
    <xf numFmtId="177" fontId="3" fillId="37" borderId="11" xfId="0" applyNumberFormat="1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177" fontId="0" fillId="37" borderId="0" xfId="0" applyNumberFormat="1" applyFill="1" applyAlignment="1">
      <alignment/>
    </xf>
    <xf numFmtId="177" fontId="5" fillId="37" borderId="10" xfId="0" applyNumberFormat="1" applyFont="1" applyFill="1" applyBorder="1" applyAlignment="1">
      <alignment horizontal="center" vertical="top" wrapText="1"/>
    </xf>
    <xf numFmtId="177" fontId="3" fillId="37" borderId="10" xfId="0" applyNumberFormat="1" applyFont="1" applyFill="1" applyBorder="1" applyAlignment="1">
      <alignment horizontal="center" vertical="top" wrapText="1"/>
    </xf>
    <xf numFmtId="177" fontId="4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177" fontId="3" fillId="0" borderId="10" xfId="0" applyNumberFormat="1" applyFont="1" applyFill="1" applyBorder="1" applyAlignment="1">
      <alignment horizontal="center" vertical="top" wrapText="1"/>
    </xf>
    <xf numFmtId="177" fontId="5" fillId="0" borderId="10" xfId="0" applyNumberFormat="1" applyFont="1" applyFill="1" applyBorder="1" applyAlignment="1">
      <alignment horizontal="center" vertical="top" wrapText="1"/>
    </xf>
    <xf numFmtId="0" fontId="13" fillId="38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179" fontId="13" fillId="36" borderId="10" xfId="0" applyNumberFormat="1" applyFont="1" applyFill="1" applyBorder="1" applyAlignment="1">
      <alignment horizontal="center" vertical="top" wrapText="1"/>
    </xf>
    <xf numFmtId="177" fontId="13" fillId="34" borderId="10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center" vertical="top" wrapText="1"/>
    </xf>
    <xf numFmtId="1" fontId="13" fillId="34" borderId="10" xfId="0" applyNumberFormat="1" applyFont="1" applyFill="1" applyBorder="1" applyAlignment="1">
      <alignment horizontal="center" vertical="top" wrapText="1"/>
    </xf>
    <xf numFmtId="177" fontId="13" fillId="36" borderId="10" xfId="0" applyNumberFormat="1" applyFont="1" applyFill="1" applyBorder="1" applyAlignment="1">
      <alignment horizontal="center" vertical="top" wrapText="1"/>
    </xf>
    <xf numFmtId="0" fontId="13" fillId="34" borderId="10" xfId="0" applyNumberFormat="1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7" fontId="3" fillId="37" borderId="13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17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6" fillId="0" borderId="0" xfId="0" applyFont="1" applyAlignment="1">
      <alignment/>
    </xf>
    <xf numFmtId="0" fontId="1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179" fontId="3" fillId="37" borderId="10" xfId="0" applyNumberFormat="1" applyFont="1" applyFill="1" applyBorder="1" applyAlignment="1">
      <alignment horizontal="center" vertical="top" wrapText="1"/>
    </xf>
    <xf numFmtId="0" fontId="3" fillId="37" borderId="13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179" fontId="3" fillId="37" borderId="11" xfId="0" applyNumberFormat="1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center" vertical="top" wrapText="1"/>
    </xf>
    <xf numFmtId="0" fontId="54" fillId="37" borderId="12" xfId="0" applyFont="1" applyFill="1" applyBorder="1" applyAlignment="1">
      <alignment horizontal="center" vertical="top" wrapText="1"/>
    </xf>
    <xf numFmtId="1" fontId="3" fillId="37" borderId="12" xfId="0" applyNumberFormat="1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vertical="top" wrapText="1"/>
    </xf>
    <xf numFmtId="177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3" fillId="36" borderId="10" xfId="0" applyFont="1" applyFill="1" applyBorder="1" applyAlignment="1">
      <alignment horizontal="center" vertical="center"/>
    </xf>
    <xf numFmtId="177" fontId="13" fillId="36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top"/>
    </xf>
    <xf numFmtId="0" fontId="3" fillId="37" borderId="10" xfId="0" applyFont="1" applyFill="1" applyBorder="1" applyAlignment="1">
      <alignment vertical="top"/>
    </xf>
    <xf numFmtId="0" fontId="1" fillId="37" borderId="10" xfId="0" applyFont="1" applyFill="1" applyBorder="1" applyAlignment="1">
      <alignment horizontal="center" vertical="top" wrapText="1"/>
    </xf>
    <xf numFmtId="0" fontId="1" fillId="37" borderId="14" xfId="0" applyFont="1" applyFill="1" applyBorder="1" applyAlignment="1">
      <alignment horizontal="center" vertical="top" wrapText="1"/>
    </xf>
    <xf numFmtId="0" fontId="1" fillId="37" borderId="15" xfId="0" applyFont="1" applyFill="1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 wrapText="1"/>
    </xf>
    <xf numFmtId="0" fontId="0" fillId="37" borderId="16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4"/>
  <sheetViews>
    <sheetView tabSelected="1" view="pageBreakPreview" zoomScale="110" zoomScaleSheetLayoutView="110" zoomScalePageLayoutView="0" workbookViewId="0" topLeftCell="A1">
      <pane xSplit="2" ySplit="3" topLeftCell="BO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R23" sqref="BR23"/>
    </sheetView>
  </sheetViews>
  <sheetFormatPr defaultColWidth="9.00390625" defaultRowHeight="12.75"/>
  <cols>
    <col min="1" max="1" width="4.125" style="1" customWidth="1"/>
    <col min="2" max="2" width="25.00390625" style="30" customWidth="1"/>
    <col min="3" max="3" width="12.625" style="31" customWidth="1"/>
    <col min="4" max="4" width="14.00390625" style="31" customWidth="1"/>
    <col min="5" max="5" width="13.00390625" style="31" customWidth="1"/>
    <col min="6" max="6" width="12.125" style="32" customWidth="1"/>
    <col min="7" max="7" width="10.00390625" style="9" customWidth="1"/>
    <col min="8" max="8" width="10.625" style="4" customWidth="1"/>
    <col min="9" max="9" width="11.00390625" style="8" customWidth="1"/>
    <col min="10" max="11" width="12.625" style="1" customWidth="1"/>
    <col min="12" max="12" width="10.125" style="13" customWidth="1"/>
    <col min="13" max="13" width="10.125" style="8" customWidth="1"/>
    <col min="14" max="14" width="10.00390625" style="8" customWidth="1"/>
    <col min="15" max="15" width="12.125" style="10" customWidth="1"/>
    <col min="16" max="16" width="16.00390625" style="1" customWidth="1"/>
    <col min="17" max="17" width="9.00390625" style="9" customWidth="1"/>
    <col min="18" max="21" width="8.625" style="9" customWidth="1"/>
    <col min="22" max="22" width="11.875" style="9" customWidth="1"/>
    <col min="23" max="26" width="8.625" style="9" customWidth="1"/>
    <col min="27" max="27" width="8.375" style="9" customWidth="1"/>
    <col min="28" max="30" width="8.625" style="9" customWidth="1"/>
    <col min="31" max="31" width="7.375" style="9" customWidth="1"/>
    <col min="32" max="32" width="8.625" style="9" customWidth="1"/>
    <col min="33" max="33" width="12.625" style="9" customWidth="1"/>
    <col min="34" max="34" width="8.625" style="9" customWidth="1"/>
    <col min="35" max="35" width="12.625" style="9" customWidth="1"/>
    <col min="36" max="36" width="8.625" style="9" customWidth="1"/>
    <col min="37" max="37" width="7.375" style="9" customWidth="1"/>
    <col min="38" max="38" width="10.875" style="9" customWidth="1"/>
    <col min="39" max="39" width="11.375" style="9" customWidth="1"/>
    <col min="40" max="41" width="10.875" style="9" customWidth="1"/>
    <col min="42" max="42" width="8.625" style="9" customWidth="1"/>
    <col min="43" max="43" width="10.375" style="9" customWidth="1"/>
    <col min="44" max="44" width="10.625" style="3" customWidth="1"/>
    <col min="45" max="45" width="9.375" style="8" customWidth="1"/>
    <col min="46" max="46" width="12.00390625" style="1" customWidth="1"/>
    <col min="47" max="47" width="13.00390625" style="1" customWidth="1"/>
    <col min="48" max="48" width="11.625" style="1" customWidth="1"/>
    <col min="49" max="49" width="10.625" style="1" customWidth="1"/>
    <col min="50" max="50" width="9.125" style="9" customWidth="1"/>
    <col min="51" max="51" width="11.375" style="1" bestFit="1" customWidth="1"/>
    <col min="52" max="52" width="12.00390625" style="1" hidden="1" customWidth="1"/>
    <col min="53" max="53" width="11.875" style="1" hidden="1" customWidth="1"/>
    <col min="54" max="54" width="11.125" style="1" hidden="1" customWidth="1"/>
    <col min="55" max="56" width="14.375" style="8" hidden="1" customWidth="1"/>
    <col min="57" max="57" width="13.375" style="8" hidden="1" customWidth="1"/>
    <col min="58" max="58" width="14.375" style="12" customWidth="1"/>
    <col min="59" max="59" width="8.625" style="1" customWidth="1"/>
    <col min="60" max="60" width="11.625" style="1" hidden="1" customWidth="1"/>
    <col min="61" max="61" width="9.125" style="1" hidden="1" customWidth="1"/>
    <col min="62" max="62" width="10.625" style="1" hidden="1" customWidth="1"/>
    <col min="63" max="64" width="9.625" style="1" hidden="1" customWidth="1"/>
    <col min="65" max="65" width="9.125" style="1" hidden="1" customWidth="1"/>
    <col min="66" max="66" width="14.875" style="1" hidden="1" customWidth="1"/>
    <col min="67" max="67" width="14.125" style="1" customWidth="1"/>
    <col min="68" max="68" width="13.375" style="1" customWidth="1"/>
    <col min="69" max="69" width="15.625" style="1" customWidth="1"/>
    <col min="70" max="71" width="12.00390625" style="1" customWidth="1"/>
    <col min="72" max="72" width="13.75390625" style="1" customWidth="1"/>
    <col min="73" max="73" width="11.125" style="1" customWidth="1"/>
    <col min="74" max="75" width="12.00390625" style="1" customWidth="1"/>
    <col min="76" max="76" width="11.00390625" style="1" customWidth="1"/>
    <col min="77" max="81" width="12.00390625" style="1" customWidth="1"/>
    <col min="82" max="83" width="4.375" style="1" customWidth="1"/>
    <col min="84" max="84" width="4.00390625" style="1" customWidth="1"/>
    <col min="85" max="86" width="4.375" style="1" customWidth="1"/>
    <col min="87" max="90" width="5.625" style="1" customWidth="1"/>
    <col min="91" max="16384" width="9.125" style="1" customWidth="1"/>
  </cols>
  <sheetData>
    <row r="1" spans="2:58" s="2" customFormat="1" ht="18">
      <c r="B1" s="102" t="s">
        <v>112</v>
      </c>
      <c r="C1" s="103"/>
      <c r="D1" s="103"/>
      <c r="E1" s="103"/>
      <c r="F1" s="103"/>
      <c r="G1" s="103"/>
      <c r="H1" s="103"/>
      <c r="I1" s="103"/>
      <c r="J1" s="104"/>
      <c r="K1" s="104"/>
      <c r="L1" s="104"/>
      <c r="M1" s="104"/>
      <c r="N1" s="104"/>
      <c r="O1" s="104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S1" s="5"/>
      <c r="AX1" s="6"/>
      <c r="BC1" s="5"/>
      <c r="BD1" s="5"/>
      <c r="BE1" s="5"/>
      <c r="BF1" s="11"/>
    </row>
    <row r="2" spans="1:81" s="34" customFormat="1" ht="88.5" customHeight="1">
      <c r="A2" s="93"/>
      <c r="B2" s="100" t="s">
        <v>0</v>
      </c>
      <c r="C2" s="105" t="s">
        <v>18</v>
      </c>
      <c r="D2" s="105"/>
      <c r="E2" s="105"/>
      <c r="F2" s="105"/>
      <c r="G2" s="105"/>
      <c r="H2" s="105"/>
      <c r="I2" s="105"/>
      <c r="J2" s="98" t="s">
        <v>61</v>
      </c>
      <c r="K2" s="95"/>
      <c r="L2" s="95"/>
      <c r="M2" s="95"/>
      <c r="N2" s="95"/>
      <c r="O2" s="95" t="s">
        <v>65</v>
      </c>
      <c r="P2" s="95"/>
      <c r="Q2" s="95"/>
      <c r="R2" s="95"/>
      <c r="S2" s="106" t="s">
        <v>116</v>
      </c>
      <c r="T2" s="107"/>
      <c r="U2" s="107"/>
      <c r="V2" s="108"/>
      <c r="W2" s="96" t="s">
        <v>45</v>
      </c>
      <c r="X2" s="97"/>
      <c r="Y2" s="97"/>
      <c r="Z2" s="97"/>
      <c r="AA2" s="98"/>
      <c r="AB2" s="96" t="s">
        <v>48</v>
      </c>
      <c r="AC2" s="97"/>
      <c r="AD2" s="97"/>
      <c r="AE2" s="98"/>
      <c r="AF2" s="96" t="s">
        <v>56</v>
      </c>
      <c r="AG2" s="97"/>
      <c r="AH2" s="97"/>
      <c r="AI2" s="97"/>
      <c r="AJ2" s="97"/>
      <c r="AK2" s="98"/>
      <c r="AL2" s="96" t="s">
        <v>68</v>
      </c>
      <c r="AM2" s="97"/>
      <c r="AN2" s="97"/>
      <c r="AO2" s="97"/>
      <c r="AP2" s="97"/>
      <c r="AQ2" s="97"/>
      <c r="AR2" s="95" t="s">
        <v>75</v>
      </c>
      <c r="AS2" s="96"/>
      <c r="AT2" s="96" t="s">
        <v>77</v>
      </c>
      <c r="AU2" s="97"/>
      <c r="AV2" s="97"/>
      <c r="AW2" s="97"/>
      <c r="AX2" s="97"/>
      <c r="AY2" s="98"/>
      <c r="AZ2" s="96" t="s">
        <v>42</v>
      </c>
      <c r="BA2" s="97"/>
      <c r="BB2" s="97"/>
      <c r="BC2" s="97"/>
      <c r="BD2" s="97"/>
      <c r="BE2" s="98"/>
      <c r="BF2" s="96" t="s">
        <v>83</v>
      </c>
      <c r="BG2" s="98"/>
      <c r="BH2" s="96" t="s">
        <v>19</v>
      </c>
      <c r="BI2" s="97"/>
      <c r="BJ2" s="97"/>
      <c r="BK2" s="97"/>
      <c r="BL2" s="97"/>
      <c r="BM2" s="97"/>
      <c r="BN2" s="97"/>
      <c r="BO2" s="96" t="s">
        <v>85</v>
      </c>
      <c r="BP2" s="99"/>
      <c r="BQ2" s="96" t="s">
        <v>87</v>
      </c>
      <c r="BR2" s="97"/>
      <c r="BS2" s="95" t="s">
        <v>93</v>
      </c>
      <c r="BT2" s="95"/>
      <c r="BU2" s="95"/>
      <c r="BV2" s="95"/>
      <c r="BW2" s="95"/>
      <c r="BX2" s="96" t="s">
        <v>97</v>
      </c>
      <c r="BY2" s="97"/>
      <c r="BZ2" s="96" t="s">
        <v>98</v>
      </c>
      <c r="CA2" s="97"/>
      <c r="CB2" s="95" t="s">
        <v>99</v>
      </c>
      <c r="CC2" s="95"/>
    </row>
    <row r="3" spans="1:90" s="7" customFormat="1" ht="210.75" customHeight="1">
      <c r="A3" s="94"/>
      <c r="B3" s="101"/>
      <c r="C3" s="79" t="s">
        <v>63</v>
      </c>
      <c r="D3" s="79" t="s">
        <v>58</v>
      </c>
      <c r="E3" s="79" t="s">
        <v>59</v>
      </c>
      <c r="F3" s="80" t="s">
        <v>60</v>
      </c>
      <c r="G3" s="81" t="s">
        <v>1</v>
      </c>
      <c r="H3" s="80" t="s">
        <v>11</v>
      </c>
      <c r="I3" s="79" t="s">
        <v>10</v>
      </c>
      <c r="J3" s="82" t="s">
        <v>62</v>
      </c>
      <c r="K3" s="83" t="s">
        <v>64</v>
      </c>
      <c r="L3" s="84" t="s">
        <v>1</v>
      </c>
      <c r="M3" s="83" t="s">
        <v>11</v>
      </c>
      <c r="N3" s="83" t="s">
        <v>13</v>
      </c>
      <c r="O3" s="85" t="s">
        <v>66</v>
      </c>
      <c r="P3" s="86" t="s">
        <v>109</v>
      </c>
      <c r="Q3" s="41" t="s">
        <v>1</v>
      </c>
      <c r="R3" s="41" t="s">
        <v>67</v>
      </c>
      <c r="S3" s="40" t="s">
        <v>43</v>
      </c>
      <c r="T3" s="40" t="s">
        <v>44</v>
      </c>
      <c r="U3" s="41" t="s">
        <v>1</v>
      </c>
      <c r="V3" s="41" t="s">
        <v>103</v>
      </c>
      <c r="W3" s="41" t="s">
        <v>46</v>
      </c>
      <c r="X3" s="41" t="s">
        <v>47</v>
      </c>
      <c r="Y3" s="41" t="s">
        <v>1</v>
      </c>
      <c r="Z3" s="40" t="s">
        <v>11</v>
      </c>
      <c r="AA3" s="41" t="s">
        <v>54</v>
      </c>
      <c r="AB3" s="41" t="s">
        <v>50</v>
      </c>
      <c r="AC3" s="41" t="s">
        <v>49</v>
      </c>
      <c r="AD3" s="41" t="s">
        <v>1</v>
      </c>
      <c r="AE3" s="41" t="s">
        <v>57</v>
      </c>
      <c r="AF3" s="41" t="s">
        <v>51</v>
      </c>
      <c r="AG3" s="41" t="s">
        <v>52</v>
      </c>
      <c r="AH3" s="41" t="s">
        <v>53</v>
      </c>
      <c r="AI3" s="41" t="s">
        <v>108</v>
      </c>
      <c r="AJ3" s="41" t="s">
        <v>1</v>
      </c>
      <c r="AK3" s="41" t="s">
        <v>55</v>
      </c>
      <c r="AL3" s="41" t="s">
        <v>69</v>
      </c>
      <c r="AM3" s="41" t="s">
        <v>70</v>
      </c>
      <c r="AN3" s="41" t="s">
        <v>71</v>
      </c>
      <c r="AO3" s="41" t="s">
        <v>72</v>
      </c>
      <c r="AP3" s="41" t="s">
        <v>1</v>
      </c>
      <c r="AQ3" s="41" t="s">
        <v>74</v>
      </c>
      <c r="AR3" s="40" t="s">
        <v>76</v>
      </c>
      <c r="AS3" s="41" t="s">
        <v>73</v>
      </c>
      <c r="AT3" s="40" t="s">
        <v>78</v>
      </c>
      <c r="AU3" s="40" t="s">
        <v>79</v>
      </c>
      <c r="AV3" s="40" t="s">
        <v>80</v>
      </c>
      <c r="AW3" s="40" t="s">
        <v>81</v>
      </c>
      <c r="AX3" s="41" t="s">
        <v>1</v>
      </c>
      <c r="AY3" s="41" t="s">
        <v>82</v>
      </c>
      <c r="AZ3" s="40" t="s">
        <v>3</v>
      </c>
      <c r="BA3" s="40" t="s">
        <v>4</v>
      </c>
      <c r="BB3" s="40" t="s">
        <v>5</v>
      </c>
      <c r="BC3" s="40" t="s">
        <v>6</v>
      </c>
      <c r="BD3" s="40" t="s">
        <v>1</v>
      </c>
      <c r="BE3" s="40" t="s">
        <v>2</v>
      </c>
      <c r="BF3" s="87" t="s">
        <v>84</v>
      </c>
      <c r="BG3" s="40" t="s">
        <v>15</v>
      </c>
      <c r="BH3" s="88" t="s">
        <v>7</v>
      </c>
      <c r="BI3" s="88" t="s">
        <v>20</v>
      </c>
      <c r="BJ3" s="88" t="s">
        <v>21</v>
      </c>
      <c r="BK3" s="88" t="s">
        <v>8</v>
      </c>
      <c r="BL3" s="88" t="s">
        <v>9</v>
      </c>
      <c r="BM3" s="40" t="s">
        <v>1</v>
      </c>
      <c r="BN3" s="40" t="s">
        <v>16</v>
      </c>
      <c r="BO3" s="40" t="s">
        <v>86</v>
      </c>
      <c r="BP3" s="40" t="s">
        <v>17</v>
      </c>
      <c r="BQ3" s="40" t="s">
        <v>88</v>
      </c>
      <c r="BR3" s="40" t="s">
        <v>2</v>
      </c>
      <c r="BS3" s="40" t="s">
        <v>89</v>
      </c>
      <c r="BT3" s="40" t="s">
        <v>90</v>
      </c>
      <c r="BU3" s="40" t="s">
        <v>91</v>
      </c>
      <c r="BV3" s="41" t="s">
        <v>1</v>
      </c>
      <c r="BW3" s="41" t="s">
        <v>92</v>
      </c>
      <c r="BX3" s="41" t="s">
        <v>95</v>
      </c>
      <c r="BY3" s="41" t="s">
        <v>94</v>
      </c>
      <c r="BZ3" s="41" t="s">
        <v>96</v>
      </c>
      <c r="CA3" s="41" t="s">
        <v>94</v>
      </c>
      <c r="CB3" s="41" t="s">
        <v>100</v>
      </c>
      <c r="CC3" s="41" t="s">
        <v>94</v>
      </c>
      <c r="CD3" s="18"/>
      <c r="CE3" s="70">
        <v>6</v>
      </c>
      <c r="CF3" s="7">
        <v>7</v>
      </c>
      <c r="CG3" s="7">
        <v>8</v>
      </c>
      <c r="CH3" s="7">
        <v>9</v>
      </c>
      <c r="CI3" s="7">
        <v>10</v>
      </c>
      <c r="CJ3" s="7">
        <v>11</v>
      </c>
      <c r="CK3" s="7">
        <v>12</v>
      </c>
      <c r="CL3" s="7">
        <v>13</v>
      </c>
    </row>
    <row r="4" spans="1:90" s="7" customFormat="1" ht="15.75">
      <c r="A4" s="67">
        <v>1</v>
      </c>
      <c r="B4" s="25" t="s">
        <v>34</v>
      </c>
      <c r="C4" s="53">
        <v>39.984</v>
      </c>
      <c r="D4" s="53">
        <v>4414.82</v>
      </c>
      <c r="E4" s="53">
        <v>3556.797</v>
      </c>
      <c r="F4" s="53">
        <v>0</v>
      </c>
      <c r="G4" s="36">
        <f>C4/(D4-E4-F4)</f>
        <v>0.04660014941324419</v>
      </c>
      <c r="H4" s="55" t="s">
        <v>12</v>
      </c>
      <c r="I4" s="63">
        <v>1</v>
      </c>
      <c r="J4" s="66">
        <v>1569.9</v>
      </c>
      <c r="K4" s="46">
        <v>1641.4</v>
      </c>
      <c r="L4" s="37">
        <f>J4/K4</f>
        <v>0.956439624710613</v>
      </c>
      <c r="M4" s="91" t="s">
        <v>14</v>
      </c>
      <c r="N4" s="35">
        <v>1</v>
      </c>
      <c r="O4" s="49">
        <v>4599.3</v>
      </c>
      <c r="P4" s="50">
        <v>3431.2</v>
      </c>
      <c r="Q4" s="57">
        <f>O4/P4</f>
        <v>1.3404348332944744</v>
      </c>
      <c r="R4" s="58">
        <v>5</v>
      </c>
      <c r="S4" s="43">
        <v>816.883</v>
      </c>
      <c r="T4" s="43">
        <v>736.3</v>
      </c>
      <c r="U4" s="57">
        <f>S4/T4</f>
        <v>1.1094431617547196</v>
      </c>
      <c r="V4" s="58">
        <v>0.5</v>
      </c>
      <c r="W4" s="43">
        <v>600.7</v>
      </c>
      <c r="X4" s="43">
        <v>506.5</v>
      </c>
      <c r="Y4" s="59">
        <f>W4/X4</f>
        <v>1.1859822309970387</v>
      </c>
      <c r="Z4" s="55" t="s">
        <v>111</v>
      </c>
      <c r="AA4" s="60">
        <v>0</v>
      </c>
      <c r="AB4" s="43">
        <v>21.4</v>
      </c>
      <c r="AC4" s="89">
        <v>26.65</v>
      </c>
      <c r="AD4" s="61">
        <f>AB4-AC4</f>
        <v>-5.25</v>
      </c>
      <c r="AE4" s="60">
        <v>1</v>
      </c>
      <c r="AF4" s="43">
        <v>816.9</v>
      </c>
      <c r="AG4" s="72">
        <v>308.9</v>
      </c>
      <c r="AH4" s="43">
        <v>708.9</v>
      </c>
      <c r="AI4" s="72">
        <v>273</v>
      </c>
      <c r="AJ4" s="61">
        <f>(AF4/AG4)/(AH4/AI4)</f>
        <v>1.0184240777925906</v>
      </c>
      <c r="AK4" s="62">
        <v>1</v>
      </c>
      <c r="AL4" s="53">
        <v>2043.3</v>
      </c>
      <c r="AM4" s="42">
        <v>786.6</v>
      </c>
      <c r="AN4" s="42">
        <v>836.2</v>
      </c>
      <c r="AO4" s="42">
        <v>788.7</v>
      </c>
      <c r="AP4" s="36">
        <f>AL4/((AM4+AN4+AO4)/3)</f>
        <v>2.5419448476052247</v>
      </c>
      <c r="AQ4" s="60">
        <v>0</v>
      </c>
      <c r="AR4" s="14">
        <v>0</v>
      </c>
      <c r="AS4" s="60">
        <v>0</v>
      </c>
      <c r="AT4" s="14">
        <v>169.24</v>
      </c>
      <c r="AU4" s="54">
        <f aca="true" t="shared" si="0" ref="AU4:AU23">O4</f>
        <v>4599.3</v>
      </c>
      <c r="AV4" s="14">
        <v>291.14</v>
      </c>
      <c r="AW4" s="54">
        <v>3394.4</v>
      </c>
      <c r="AX4" s="36">
        <f>(AT4/AU4)/(AV4/AW4)</f>
        <v>0.42901494304799076</v>
      </c>
      <c r="AY4" s="20">
        <v>1</v>
      </c>
      <c r="AZ4" s="14"/>
      <c r="BA4" s="14"/>
      <c r="BB4" s="14"/>
      <c r="BC4" s="14"/>
      <c r="BD4" s="14"/>
      <c r="BE4" s="14"/>
      <c r="BF4" s="14" t="s">
        <v>110</v>
      </c>
      <c r="BG4" s="21">
        <v>0</v>
      </c>
      <c r="BH4" s="22"/>
      <c r="BI4" s="22"/>
      <c r="BJ4" s="22"/>
      <c r="BK4" s="23"/>
      <c r="BL4" s="23"/>
      <c r="BM4" s="19"/>
      <c r="BN4" s="21"/>
      <c r="BO4" s="14" t="s">
        <v>107</v>
      </c>
      <c r="BP4" s="63">
        <v>0</v>
      </c>
      <c r="BQ4" s="14" t="s">
        <v>105</v>
      </c>
      <c r="BR4" s="64">
        <v>0</v>
      </c>
      <c r="BS4" s="65">
        <v>1</v>
      </c>
      <c r="BT4" s="65">
        <v>1</v>
      </c>
      <c r="BU4" s="77">
        <v>1</v>
      </c>
      <c r="BV4" s="56">
        <v>3</v>
      </c>
      <c r="BW4" s="64">
        <v>1</v>
      </c>
      <c r="BX4" s="65" t="s">
        <v>101</v>
      </c>
      <c r="BY4" s="64">
        <v>0.5</v>
      </c>
      <c r="BZ4" s="65" t="s">
        <v>101</v>
      </c>
      <c r="CA4" s="64">
        <v>0.5</v>
      </c>
      <c r="CB4" s="65" t="s">
        <v>102</v>
      </c>
      <c r="CC4" s="64">
        <v>-0.5</v>
      </c>
      <c r="CD4" s="26">
        <f aca="true" t="shared" si="1" ref="CD4:CD23">CC4+CA4+BY4+BW4+BR4+BP4+BG4+AY4+AS4+AQ4+AK4+AE4+AA4+V4+R4+I4+N4</f>
        <v>12</v>
      </c>
      <c r="CE4" s="71"/>
      <c r="CF4" s="27"/>
      <c r="CG4" s="28"/>
      <c r="CH4" s="28"/>
      <c r="CI4" s="29"/>
      <c r="CJ4" s="24"/>
      <c r="CK4" s="33">
        <v>1</v>
      </c>
      <c r="CL4" s="33"/>
    </row>
    <row r="5" spans="1:90" s="7" customFormat="1" ht="16.5" customHeight="1">
      <c r="A5" s="67">
        <v>2</v>
      </c>
      <c r="B5" s="25" t="s">
        <v>33</v>
      </c>
      <c r="C5" s="53"/>
      <c r="D5" s="53">
        <v>21300.81</v>
      </c>
      <c r="E5" s="53">
        <v>15342.003</v>
      </c>
      <c r="F5" s="53">
        <v>0</v>
      </c>
      <c r="G5" s="36">
        <f aca="true" t="shared" si="2" ref="G5:G23">C5/(D5-E5-F5)</f>
        <v>0</v>
      </c>
      <c r="H5" s="55" t="s">
        <v>12</v>
      </c>
      <c r="I5" s="63">
        <v>1</v>
      </c>
      <c r="J5" s="66">
        <v>2941.5</v>
      </c>
      <c r="K5" s="46">
        <v>2962.3</v>
      </c>
      <c r="L5" s="37">
        <f aca="true" t="shared" si="3" ref="L5:L23">J5/K5</f>
        <v>0.9929784289234715</v>
      </c>
      <c r="M5" s="91" t="s">
        <v>14</v>
      </c>
      <c r="N5" s="35">
        <v>1</v>
      </c>
      <c r="O5" s="49">
        <v>21739</v>
      </c>
      <c r="P5" s="50">
        <v>14975.7</v>
      </c>
      <c r="Q5" s="57">
        <f aca="true" t="shared" si="4" ref="Q5:Q23">O5/P5</f>
        <v>1.4516182882937023</v>
      </c>
      <c r="R5" s="58">
        <v>5</v>
      </c>
      <c r="S5" s="43">
        <v>5843.5</v>
      </c>
      <c r="T5" s="43">
        <v>5556</v>
      </c>
      <c r="U5" s="57">
        <f aca="true" t="shared" si="5" ref="U5:U23">S5/T5</f>
        <v>1.0517458603311736</v>
      </c>
      <c r="V5" s="58">
        <v>0.5</v>
      </c>
      <c r="W5" s="45">
        <v>4736.4</v>
      </c>
      <c r="X5" s="45">
        <v>4527.2</v>
      </c>
      <c r="Y5" s="59">
        <f aca="true" t="shared" si="6" ref="Y5:Y24">W5/X5</f>
        <v>1.0462095776638982</v>
      </c>
      <c r="Z5" s="55" t="s">
        <v>111</v>
      </c>
      <c r="AA5" s="60">
        <v>-1</v>
      </c>
      <c r="AB5" s="43">
        <v>326</v>
      </c>
      <c r="AC5" s="89">
        <v>274.3</v>
      </c>
      <c r="AD5" s="61">
        <f>AB5-AC5</f>
        <v>51.69999999999999</v>
      </c>
      <c r="AE5" s="60">
        <v>0</v>
      </c>
      <c r="AF5" s="43">
        <v>5843.5</v>
      </c>
      <c r="AG5" s="72">
        <v>1390.5</v>
      </c>
      <c r="AH5" s="43">
        <v>5334.3</v>
      </c>
      <c r="AI5" s="72">
        <v>2042.2</v>
      </c>
      <c r="AJ5" s="61">
        <f aca="true" t="shared" si="7" ref="AJ5:AJ23">(AF5/AG5)/(AH5/AI5)</f>
        <v>1.6088771747229769</v>
      </c>
      <c r="AK5" s="60">
        <v>1</v>
      </c>
      <c r="AL5" s="53">
        <v>10159.5</v>
      </c>
      <c r="AM5" s="42">
        <v>2650</v>
      </c>
      <c r="AN5" s="42">
        <v>5018.8</v>
      </c>
      <c r="AO5" s="42">
        <v>3259.5</v>
      </c>
      <c r="AP5" s="36">
        <f aca="true" t="shared" si="8" ref="AP5:AP23">AL5/((AM5+AN5+AO5)/3)</f>
        <v>2.788951621020653</v>
      </c>
      <c r="AQ5" s="62">
        <v>0</v>
      </c>
      <c r="AR5" s="14">
        <v>0</v>
      </c>
      <c r="AS5" s="60">
        <v>0</v>
      </c>
      <c r="AT5" s="14">
        <v>276.16</v>
      </c>
      <c r="AU5" s="54">
        <f t="shared" si="0"/>
        <v>21739</v>
      </c>
      <c r="AV5" s="14">
        <v>285.48</v>
      </c>
      <c r="AW5" s="54">
        <v>21199.2</v>
      </c>
      <c r="AX5" s="36">
        <f aca="true" t="shared" si="9" ref="AX5:AX11">(AT5/AU5)/(AV5/AW5)</f>
        <v>0.9433329309517682</v>
      </c>
      <c r="AY5" s="20">
        <v>1</v>
      </c>
      <c r="AZ5" s="14"/>
      <c r="BA5" s="14"/>
      <c r="BB5" s="14"/>
      <c r="BC5" s="14"/>
      <c r="BD5" s="14"/>
      <c r="BE5" s="14"/>
      <c r="BF5" s="14" t="s">
        <v>110</v>
      </c>
      <c r="BG5" s="21">
        <v>0</v>
      </c>
      <c r="BH5" s="22"/>
      <c r="BI5" s="22"/>
      <c r="BJ5" s="22"/>
      <c r="BK5" s="23"/>
      <c r="BL5" s="23"/>
      <c r="BM5" s="19"/>
      <c r="BN5" s="21"/>
      <c r="BO5" s="14" t="s">
        <v>107</v>
      </c>
      <c r="BP5" s="63">
        <v>0</v>
      </c>
      <c r="BQ5" s="14" t="s">
        <v>105</v>
      </c>
      <c r="BR5" s="64">
        <v>0</v>
      </c>
      <c r="BS5" s="65">
        <v>1</v>
      </c>
      <c r="BT5" s="65">
        <v>1</v>
      </c>
      <c r="BU5" s="77">
        <v>1</v>
      </c>
      <c r="BV5" s="56">
        <v>3</v>
      </c>
      <c r="BW5" s="64">
        <v>1</v>
      </c>
      <c r="BX5" s="65" t="s">
        <v>101</v>
      </c>
      <c r="BY5" s="64">
        <v>0.5</v>
      </c>
      <c r="BZ5" s="65" t="s">
        <v>101</v>
      </c>
      <c r="CA5" s="64">
        <v>0.5</v>
      </c>
      <c r="CB5" s="65" t="s">
        <v>102</v>
      </c>
      <c r="CC5" s="64">
        <v>-0.5</v>
      </c>
      <c r="CD5" s="26">
        <f t="shared" si="1"/>
        <v>10</v>
      </c>
      <c r="CE5" s="71"/>
      <c r="CF5" s="27"/>
      <c r="CG5" s="28"/>
      <c r="CH5" s="28"/>
      <c r="CI5" s="29">
        <v>1</v>
      </c>
      <c r="CJ5" s="24"/>
      <c r="CK5" s="33"/>
      <c r="CL5" s="33"/>
    </row>
    <row r="6" spans="1:90" s="7" customFormat="1" ht="22.5">
      <c r="A6" s="67">
        <v>3</v>
      </c>
      <c r="B6" s="25" t="s">
        <v>32</v>
      </c>
      <c r="C6" s="53"/>
      <c r="D6" s="53">
        <v>4800.462</v>
      </c>
      <c r="E6" s="53">
        <v>3671.056</v>
      </c>
      <c r="F6" s="53">
        <v>0</v>
      </c>
      <c r="G6" s="36">
        <f t="shared" si="2"/>
        <v>0</v>
      </c>
      <c r="H6" s="55" t="s">
        <v>12</v>
      </c>
      <c r="I6" s="63">
        <v>1</v>
      </c>
      <c r="J6" s="66">
        <v>1535.6</v>
      </c>
      <c r="K6" s="46">
        <v>1596.5</v>
      </c>
      <c r="L6" s="37">
        <f t="shared" si="3"/>
        <v>0.9618540557469464</v>
      </c>
      <c r="M6" s="91" t="s">
        <v>14</v>
      </c>
      <c r="N6" s="35">
        <v>1</v>
      </c>
      <c r="O6" s="49">
        <v>5218</v>
      </c>
      <c r="P6" s="50">
        <v>3847.8</v>
      </c>
      <c r="Q6" s="57">
        <f t="shared" si="4"/>
        <v>1.356099589375747</v>
      </c>
      <c r="R6" s="58">
        <v>5</v>
      </c>
      <c r="S6" s="43">
        <v>1050.732</v>
      </c>
      <c r="T6" s="43">
        <v>1224.532</v>
      </c>
      <c r="U6" s="57">
        <f t="shared" si="5"/>
        <v>0.8580682252485031</v>
      </c>
      <c r="V6" s="58">
        <v>0.5</v>
      </c>
      <c r="W6" s="43">
        <v>1094</v>
      </c>
      <c r="X6" s="43">
        <v>1109</v>
      </c>
      <c r="Y6" s="59">
        <f t="shared" si="6"/>
        <v>0.9864743011722272</v>
      </c>
      <c r="Z6" s="55" t="s">
        <v>111</v>
      </c>
      <c r="AA6" s="60">
        <v>-1</v>
      </c>
      <c r="AB6" s="43">
        <v>59.4</v>
      </c>
      <c r="AC6" s="89">
        <v>38.45</v>
      </c>
      <c r="AD6" s="61">
        <f>AB6-AC6</f>
        <v>20.949999999999996</v>
      </c>
      <c r="AE6" s="60">
        <v>0</v>
      </c>
      <c r="AF6" s="43">
        <v>1050.7</v>
      </c>
      <c r="AG6" s="72">
        <v>1</v>
      </c>
      <c r="AH6" s="43">
        <v>1045.7</v>
      </c>
      <c r="AI6" s="90">
        <v>365.2</v>
      </c>
      <c r="AJ6" s="92">
        <f t="shared" si="7"/>
        <v>366.94619871856173</v>
      </c>
      <c r="AK6" s="60">
        <v>1</v>
      </c>
      <c r="AL6" s="53">
        <v>1119.4</v>
      </c>
      <c r="AM6" s="42">
        <v>926.4</v>
      </c>
      <c r="AN6" s="42">
        <v>913.9</v>
      </c>
      <c r="AO6" s="42">
        <v>1495.3</v>
      </c>
      <c r="AP6" s="36">
        <f t="shared" si="8"/>
        <v>1.0067753927329417</v>
      </c>
      <c r="AQ6" s="62">
        <v>1</v>
      </c>
      <c r="AR6" s="14">
        <v>0</v>
      </c>
      <c r="AS6" s="60">
        <v>0</v>
      </c>
      <c r="AT6" s="14">
        <v>146.54</v>
      </c>
      <c r="AU6" s="54">
        <f t="shared" si="0"/>
        <v>5218</v>
      </c>
      <c r="AV6" s="14">
        <v>50.17</v>
      </c>
      <c r="AW6" s="54">
        <v>3607.5</v>
      </c>
      <c r="AX6" s="36">
        <f t="shared" si="9"/>
        <v>2.019362798145943</v>
      </c>
      <c r="AY6" s="20">
        <v>0</v>
      </c>
      <c r="AZ6" s="14"/>
      <c r="BA6" s="14"/>
      <c r="BB6" s="14"/>
      <c r="BC6" s="14"/>
      <c r="BD6" s="14"/>
      <c r="BE6" s="14"/>
      <c r="BF6" s="14" t="s">
        <v>110</v>
      </c>
      <c r="BG6" s="21">
        <v>0</v>
      </c>
      <c r="BH6" s="22"/>
      <c r="BI6" s="22"/>
      <c r="BJ6" s="22"/>
      <c r="BK6" s="23"/>
      <c r="BL6" s="23"/>
      <c r="BM6" s="19"/>
      <c r="BN6" s="21"/>
      <c r="BO6" s="14" t="s">
        <v>114</v>
      </c>
      <c r="BP6" s="63">
        <v>0</v>
      </c>
      <c r="BQ6" s="14" t="s">
        <v>105</v>
      </c>
      <c r="BR6" s="64">
        <v>0</v>
      </c>
      <c r="BS6" s="65">
        <v>1</v>
      </c>
      <c r="BT6" s="65">
        <v>1</v>
      </c>
      <c r="BU6" s="65">
        <v>1</v>
      </c>
      <c r="BV6" s="56">
        <v>3</v>
      </c>
      <c r="BW6" s="64">
        <v>1</v>
      </c>
      <c r="BX6" s="65" t="s">
        <v>101</v>
      </c>
      <c r="BY6" s="64">
        <v>0.5</v>
      </c>
      <c r="BZ6" s="65" t="s">
        <v>101</v>
      </c>
      <c r="CA6" s="64">
        <v>0.5</v>
      </c>
      <c r="CB6" s="65" t="s">
        <v>102</v>
      </c>
      <c r="CC6" s="64">
        <v>-0.5</v>
      </c>
      <c r="CD6" s="26">
        <f t="shared" si="1"/>
        <v>10</v>
      </c>
      <c r="CE6" s="71"/>
      <c r="CF6" s="27"/>
      <c r="CG6" s="28"/>
      <c r="CH6" s="28"/>
      <c r="CI6" s="29">
        <v>1</v>
      </c>
      <c r="CJ6" s="24"/>
      <c r="CK6" s="33"/>
      <c r="CL6" s="33"/>
    </row>
    <row r="7" spans="1:90" s="7" customFormat="1" ht="15.75">
      <c r="A7" s="67">
        <v>4</v>
      </c>
      <c r="B7" s="25" t="s">
        <v>31</v>
      </c>
      <c r="C7" s="53"/>
      <c r="D7" s="53">
        <v>3396.823</v>
      </c>
      <c r="E7" s="53">
        <v>2496.644</v>
      </c>
      <c r="F7" s="53">
        <v>0</v>
      </c>
      <c r="G7" s="36">
        <f t="shared" si="2"/>
        <v>0</v>
      </c>
      <c r="H7" s="55" t="s">
        <v>12</v>
      </c>
      <c r="I7" s="63">
        <v>1</v>
      </c>
      <c r="J7" s="66">
        <v>1548.6</v>
      </c>
      <c r="K7" s="46">
        <v>2030.7</v>
      </c>
      <c r="L7" s="37">
        <f t="shared" si="3"/>
        <v>0.7625941793470231</v>
      </c>
      <c r="M7" s="91" t="s">
        <v>14</v>
      </c>
      <c r="N7" s="35">
        <v>1</v>
      </c>
      <c r="O7" s="49">
        <v>3979.7</v>
      </c>
      <c r="P7" s="50">
        <v>3735.1</v>
      </c>
      <c r="Q7" s="57">
        <f t="shared" si="4"/>
        <v>1.0654868678214773</v>
      </c>
      <c r="R7" s="58">
        <v>5</v>
      </c>
      <c r="S7" s="43">
        <v>951.5</v>
      </c>
      <c r="T7" s="43">
        <v>948.9</v>
      </c>
      <c r="U7" s="57">
        <f t="shared" si="5"/>
        <v>1.0027400147539256</v>
      </c>
      <c r="V7" s="58">
        <v>1</v>
      </c>
      <c r="W7" s="43">
        <v>808.7</v>
      </c>
      <c r="X7" s="43">
        <v>711.6</v>
      </c>
      <c r="Y7" s="59">
        <f t="shared" si="6"/>
        <v>1.1364530635188308</v>
      </c>
      <c r="Z7" s="55" t="s">
        <v>111</v>
      </c>
      <c r="AA7" s="60">
        <v>0</v>
      </c>
      <c r="AB7" s="43">
        <v>85</v>
      </c>
      <c r="AC7" s="89">
        <v>82.7</v>
      </c>
      <c r="AD7" s="61">
        <f aca="true" t="shared" si="10" ref="AD7:AD23">AB7-AC7</f>
        <v>2.299999999999997</v>
      </c>
      <c r="AE7" s="60">
        <v>0</v>
      </c>
      <c r="AF7" s="43">
        <v>951.5</v>
      </c>
      <c r="AG7" s="72">
        <v>218.4</v>
      </c>
      <c r="AH7" s="43">
        <v>779.3</v>
      </c>
      <c r="AI7" s="72">
        <v>291.8</v>
      </c>
      <c r="AJ7" s="61">
        <f t="shared" si="7"/>
        <v>1.63131101970445</v>
      </c>
      <c r="AK7" s="60">
        <v>1</v>
      </c>
      <c r="AL7" s="53">
        <v>1010.9</v>
      </c>
      <c r="AM7" s="42">
        <v>626</v>
      </c>
      <c r="AN7" s="42">
        <v>935.1</v>
      </c>
      <c r="AO7" s="42">
        <v>755.4</v>
      </c>
      <c r="AP7" s="36">
        <f t="shared" si="8"/>
        <v>1.3091733218217139</v>
      </c>
      <c r="AQ7" s="62">
        <v>1</v>
      </c>
      <c r="AR7" s="14">
        <v>0</v>
      </c>
      <c r="AS7" s="60">
        <v>0</v>
      </c>
      <c r="AT7" s="14">
        <v>102.24</v>
      </c>
      <c r="AU7" s="54">
        <f t="shared" si="0"/>
        <v>3979.7</v>
      </c>
      <c r="AV7" s="14">
        <v>103.54</v>
      </c>
      <c r="AW7" s="54">
        <v>3275.1</v>
      </c>
      <c r="AX7" s="36">
        <f t="shared" si="9"/>
        <v>0.8126188834062051</v>
      </c>
      <c r="AY7" s="20">
        <v>1</v>
      </c>
      <c r="AZ7" s="14"/>
      <c r="BA7" s="14"/>
      <c r="BB7" s="14"/>
      <c r="BC7" s="14"/>
      <c r="BD7" s="14"/>
      <c r="BE7" s="14"/>
      <c r="BF7" s="14" t="s">
        <v>110</v>
      </c>
      <c r="BG7" s="21">
        <v>0</v>
      </c>
      <c r="BH7" s="22"/>
      <c r="BI7" s="22"/>
      <c r="BJ7" s="22"/>
      <c r="BK7" s="23"/>
      <c r="BL7" s="23"/>
      <c r="BM7" s="19"/>
      <c r="BN7" s="21"/>
      <c r="BO7" s="14" t="s">
        <v>107</v>
      </c>
      <c r="BP7" s="63">
        <v>0</v>
      </c>
      <c r="BQ7" s="14" t="s">
        <v>104</v>
      </c>
      <c r="BR7" s="64">
        <v>-1</v>
      </c>
      <c r="BS7" s="65">
        <v>1</v>
      </c>
      <c r="BT7" s="65">
        <v>1</v>
      </c>
      <c r="BU7" s="65">
        <v>1</v>
      </c>
      <c r="BV7" s="56">
        <v>3</v>
      </c>
      <c r="BW7" s="64">
        <v>1</v>
      </c>
      <c r="BX7" s="65" t="s">
        <v>101</v>
      </c>
      <c r="BY7" s="64">
        <v>0.5</v>
      </c>
      <c r="BZ7" s="65" t="s">
        <v>101</v>
      </c>
      <c r="CA7" s="64">
        <v>0.5</v>
      </c>
      <c r="CB7" s="65" t="s">
        <v>102</v>
      </c>
      <c r="CC7" s="64">
        <v>-0.5</v>
      </c>
      <c r="CD7" s="26">
        <f t="shared" si="1"/>
        <v>11.5</v>
      </c>
      <c r="CE7" s="71"/>
      <c r="CF7" s="27"/>
      <c r="CG7" s="28"/>
      <c r="CH7" s="28"/>
      <c r="CI7" s="29"/>
      <c r="CJ7" s="24"/>
      <c r="CK7" s="33">
        <v>1</v>
      </c>
      <c r="CL7" s="33"/>
    </row>
    <row r="8" spans="1:90" s="7" customFormat="1" ht="15.75">
      <c r="A8" s="67">
        <v>5</v>
      </c>
      <c r="B8" s="25" t="s">
        <v>30</v>
      </c>
      <c r="C8" s="53">
        <v>23.551</v>
      </c>
      <c r="D8" s="53">
        <v>3597.1</v>
      </c>
      <c r="E8" s="53">
        <v>2736.061</v>
      </c>
      <c r="F8" s="53">
        <v>0</v>
      </c>
      <c r="G8" s="36">
        <f>C8/(D8-E8-F8)</f>
        <v>0.027351838883023886</v>
      </c>
      <c r="H8" s="55" t="s">
        <v>12</v>
      </c>
      <c r="I8" s="63">
        <v>1</v>
      </c>
      <c r="J8" s="66">
        <v>1767.6</v>
      </c>
      <c r="K8" s="46">
        <v>1767.6</v>
      </c>
      <c r="L8" s="37">
        <f t="shared" si="3"/>
        <v>1</v>
      </c>
      <c r="M8" s="91" t="s">
        <v>14</v>
      </c>
      <c r="N8" s="35">
        <v>1</v>
      </c>
      <c r="O8" s="49">
        <v>3987.4</v>
      </c>
      <c r="P8" s="50">
        <v>3683.5</v>
      </c>
      <c r="Q8" s="57">
        <f t="shared" si="4"/>
        <v>1.0825030541604452</v>
      </c>
      <c r="R8" s="58">
        <v>5</v>
      </c>
      <c r="S8" s="43">
        <v>801.105</v>
      </c>
      <c r="T8" s="43">
        <v>780</v>
      </c>
      <c r="U8" s="57">
        <f t="shared" si="5"/>
        <v>1.0270576923076924</v>
      </c>
      <c r="V8" s="58">
        <v>1</v>
      </c>
      <c r="W8" s="43">
        <v>759.9</v>
      </c>
      <c r="X8" s="43">
        <v>652.2</v>
      </c>
      <c r="Y8" s="59">
        <f t="shared" si="6"/>
        <v>1.1651333946642133</v>
      </c>
      <c r="Z8" s="55" t="s">
        <v>111</v>
      </c>
      <c r="AA8" s="60">
        <v>0</v>
      </c>
      <c r="AB8" s="43">
        <v>23.9</v>
      </c>
      <c r="AC8" s="89">
        <v>19.5</v>
      </c>
      <c r="AD8" s="61">
        <f t="shared" si="10"/>
        <v>4.399999999999999</v>
      </c>
      <c r="AE8" s="60">
        <v>0</v>
      </c>
      <c r="AF8" s="43">
        <v>801.1</v>
      </c>
      <c r="AG8" s="72">
        <v>397</v>
      </c>
      <c r="AH8" s="43">
        <v>790.8</v>
      </c>
      <c r="AI8" s="72">
        <v>384.4</v>
      </c>
      <c r="AJ8" s="61">
        <f t="shared" si="7"/>
        <v>0.9808733686768109</v>
      </c>
      <c r="AK8" s="60">
        <v>1</v>
      </c>
      <c r="AL8" s="53">
        <v>1203.9</v>
      </c>
      <c r="AM8" s="42">
        <v>915.8</v>
      </c>
      <c r="AN8" s="42">
        <v>776.2</v>
      </c>
      <c r="AO8" s="42">
        <v>724.7</v>
      </c>
      <c r="AP8" s="36">
        <f t="shared" si="8"/>
        <v>1.4944759382629207</v>
      </c>
      <c r="AQ8" s="62">
        <v>0.5</v>
      </c>
      <c r="AR8" s="14">
        <v>0</v>
      </c>
      <c r="AS8" s="60">
        <v>0</v>
      </c>
      <c r="AT8" s="14">
        <v>83.46</v>
      </c>
      <c r="AU8" s="54">
        <f t="shared" si="0"/>
        <v>3987.4</v>
      </c>
      <c r="AV8" s="14">
        <v>188.16</v>
      </c>
      <c r="AW8" s="54">
        <v>3901.2</v>
      </c>
      <c r="AX8" s="36">
        <f t="shared" si="9"/>
        <v>0.4339697790386656</v>
      </c>
      <c r="AY8" s="20">
        <v>1</v>
      </c>
      <c r="AZ8" s="14"/>
      <c r="BA8" s="14"/>
      <c r="BB8" s="14"/>
      <c r="BC8" s="14"/>
      <c r="BD8" s="14"/>
      <c r="BE8" s="14"/>
      <c r="BF8" s="14" t="s">
        <v>110</v>
      </c>
      <c r="BG8" s="21">
        <v>0</v>
      </c>
      <c r="BH8" s="22"/>
      <c r="BI8" s="22"/>
      <c r="BJ8" s="22"/>
      <c r="BK8" s="23"/>
      <c r="BL8" s="23"/>
      <c r="BM8" s="19"/>
      <c r="BN8" s="21"/>
      <c r="BO8" s="14" t="s">
        <v>107</v>
      </c>
      <c r="BP8" s="63">
        <v>0</v>
      </c>
      <c r="BQ8" s="14" t="s">
        <v>105</v>
      </c>
      <c r="BR8" s="64">
        <v>0</v>
      </c>
      <c r="BS8" s="65">
        <v>1</v>
      </c>
      <c r="BT8" s="65">
        <v>1</v>
      </c>
      <c r="BU8" s="65">
        <v>1</v>
      </c>
      <c r="BV8" s="56">
        <v>3</v>
      </c>
      <c r="BW8" s="64">
        <v>1</v>
      </c>
      <c r="BX8" s="65" t="s">
        <v>101</v>
      </c>
      <c r="BY8" s="64">
        <v>0.5</v>
      </c>
      <c r="BZ8" s="65" t="s">
        <v>101</v>
      </c>
      <c r="CA8" s="64">
        <v>0.5</v>
      </c>
      <c r="CB8" s="65" t="s">
        <v>102</v>
      </c>
      <c r="CC8" s="64">
        <v>-0.5</v>
      </c>
      <c r="CD8" s="26">
        <f t="shared" si="1"/>
        <v>12</v>
      </c>
      <c r="CE8" s="71"/>
      <c r="CF8" s="27"/>
      <c r="CG8" s="28"/>
      <c r="CH8" s="28"/>
      <c r="CI8" s="29"/>
      <c r="CJ8" s="24"/>
      <c r="CK8" s="33">
        <v>1</v>
      </c>
      <c r="CL8" s="33"/>
    </row>
    <row r="9" spans="1:90" s="7" customFormat="1" ht="15.75">
      <c r="A9" s="67">
        <v>6</v>
      </c>
      <c r="B9" s="25" t="s">
        <v>29</v>
      </c>
      <c r="C9" s="53">
        <v>92.562</v>
      </c>
      <c r="D9" s="53">
        <v>4709.54</v>
      </c>
      <c r="E9" s="53">
        <v>3666.93</v>
      </c>
      <c r="F9" s="53">
        <v>0</v>
      </c>
      <c r="G9" s="36">
        <f t="shared" si="2"/>
        <v>0.08877912162745416</v>
      </c>
      <c r="H9" s="55" t="s">
        <v>12</v>
      </c>
      <c r="I9" s="63">
        <v>1</v>
      </c>
      <c r="J9" s="66">
        <v>1909.9</v>
      </c>
      <c r="K9" s="46">
        <v>1970.6</v>
      </c>
      <c r="L9" s="37">
        <f t="shared" si="3"/>
        <v>0.9691971988226937</v>
      </c>
      <c r="M9" s="91" t="s">
        <v>14</v>
      </c>
      <c r="N9" s="35">
        <v>1</v>
      </c>
      <c r="O9" s="49">
        <v>4886</v>
      </c>
      <c r="P9" s="50">
        <v>3732.5</v>
      </c>
      <c r="Q9" s="57">
        <f t="shared" si="4"/>
        <v>1.3090421969189552</v>
      </c>
      <c r="R9" s="58">
        <v>5</v>
      </c>
      <c r="S9" s="43">
        <v>992.8</v>
      </c>
      <c r="T9" s="43">
        <v>908.7</v>
      </c>
      <c r="U9" s="57">
        <f t="shared" si="5"/>
        <v>1.0925497964124573</v>
      </c>
      <c r="V9" s="58">
        <v>0.5</v>
      </c>
      <c r="W9" s="43">
        <v>837.8</v>
      </c>
      <c r="X9" s="43">
        <v>685</v>
      </c>
      <c r="Y9" s="59">
        <f t="shared" si="6"/>
        <v>1.223065693430657</v>
      </c>
      <c r="Z9" s="55" t="s">
        <v>111</v>
      </c>
      <c r="AA9" s="60">
        <v>0</v>
      </c>
      <c r="AB9" s="43">
        <v>39.4</v>
      </c>
      <c r="AC9" s="89">
        <v>35.5</v>
      </c>
      <c r="AD9" s="61">
        <f t="shared" si="10"/>
        <v>3.8999999999999986</v>
      </c>
      <c r="AE9" s="60">
        <v>0</v>
      </c>
      <c r="AF9" s="43">
        <v>992.8</v>
      </c>
      <c r="AG9" s="72">
        <v>496.5</v>
      </c>
      <c r="AH9" s="43">
        <v>892</v>
      </c>
      <c r="AI9" s="72">
        <v>360.2</v>
      </c>
      <c r="AJ9" s="61">
        <f t="shared" si="7"/>
        <v>0.8074606550788253</v>
      </c>
      <c r="AK9" s="60">
        <v>0</v>
      </c>
      <c r="AL9" s="53">
        <v>1566.7</v>
      </c>
      <c r="AM9" s="42">
        <v>721.2</v>
      </c>
      <c r="AN9" s="42">
        <v>1107.3</v>
      </c>
      <c r="AO9" s="42">
        <v>1407</v>
      </c>
      <c r="AP9" s="36">
        <f t="shared" si="8"/>
        <v>1.4526657394529439</v>
      </c>
      <c r="AQ9" s="62">
        <v>0.5</v>
      </c>
      <c r="AR9" s="14">
        <v>0</v>
      </c>
      <c r="AS9" s="60">
        <v>0</v>
      </c>
      <c r="AT9" s="14">
        <v>95.73</v>
      </c>
      <c r="AU9" s="54">
        <f t="shared" si="0"/>
        <v>4886</v>
      </c>
      <c r="AV9" s="14">
        <v>123.36</v>
      </c>
      <c r="AW9" s="54">
        <v>3756.5</v>
      </c>
      <c r="AX9" s="36">
        <f t="shared" si="9"/>
        <v>0.596627996730116</v>
      </c>
      <c r="AY9" s="20">
        <v>1</v>
      </c>
      <c r="AZ9" s="14"/>
      <c r="BA9" s="14"/>
      <c r="BB9" s="14"/>
      <c r="BC9" s="14"/>
      <c r="BD9" s="14"/>
      <c r="BE9" s="14"/>
      <c r="BF9" s="14" t="s">
        <v>110</v>
      </c>
      <c r="BG9" s="21">
        <v>0</v>
      </c>
      <c r="BH9" s="22"/>
      <c r="BI9" s="22"/>
      <c r="BJ9" s="22"/>
      <c r="BK9" s="23"/>
      <c r="BL9" s="23"/>
      <c r="BM9" s="19"/>
      <c r="BN9" s="21"/>
      <c r="BO9" s="14" t="s">
        <v>107</v>
      </c>
      <c r="BP9" s="63">
        <v>0</v>
      </c>
      <c r="BQ9" s="14" t="s">
        <v>105</v>
      </c>
      <c r="BR9" s="64">
        <v>0</v>
      </c>
      <c r="BS9" s="65">
        <v>1</v>
      </c>
      <c r="BT9" s="65">
        <v>1</v>
      </c>
      <c r="BU9" s="77">
        <v>1</v>
      </c>
      <c r="BV9" s="56">
        <v>3</v>
      </c>
      <c r="BW9" s="64">
        <v>1</v>
      </c>
      <c r="BX9" s="65" t="s">
        <v>101</v>
      </c>
      <c r="BY9" s="64">
        <v>0.5</v>
      </c>
      <c r="BZ9" s="65" t="s">
        <v>101</v>
      </c>
      <c r="CA9" s="64">
        <v>0.5</v>
      </c>
      <c r="CB9" s="65" t="s">
        <v>102</v>
      </c>
      <c r="CC9" s="64">
        <v>-0.5</v>
      </c>
      <c r="CD9" s="26">
        <f t="shared" si="1"/>
        <v>10.5</v>
      </c>
      <c r="CE9" s="71"/>
      <c r="CF9" s="27"/>
      <c r="CG9" s="28"/>
      <c r="CH9" s="28"/>
      <c r="CI9" s="29"/>
      <c r="CJ9" s="24">
        <v>1</v>
      </c>
      <c r="CK9" s="33"/>
      <c r="CL9" s="33"/>
    </row>
    <row r="10" spans="1:90" s="7" customFormat="1" ht="23.25" customHeight="1">
      <c r="A10" s="67">
        <v>7</v>
      </c>
      <c r="B10" s="25" t="s">
        <v>28</v>
      </c>
      <c r="C10" s="53"/>
      <c r="D10" s="53">
        <v>8027.83</v>
      </c>
      <c r="E10" s="53">
        <v>6331.55</v>
      </c>
      <c r="F10" s="53">
        <v>0</v>
      </c>
      <c r="G10" s="36">
        <f t="shared" si="2"/>
        <v>0</v>
      </c>
      <c r="H10" s="55" t="s">
        <v>12</v>
      </c>
      <c r="I10" s="63">
        <v>1</v>
      </c>
      <c r="J10" s="66">
        <v>2223.7</v>
      </c>
      <c r="K10" s="46">
        <v>2223.8</v>
      </c>
      <c r="L10" s="37">
        <f t="shared" si="3"/>
        <v>0.9999550319273315</v>
      </c>
      <c r="M10" s="91" t="s">
        <v>14</v>
      </c>
      <c r="N10" s="35">
        <v>1</v>
      </c>
      <c r="O10" s="49">
        <v>7975.4</v>
      </c>
      <c r="P10" s="50">
        <v>5910.5</v>
      </c>
      <c r="Q10" s="57">
        <f t="shared" si="4"/>
        <v>1.3493613061500718</v>
      </c>
      <c r="R10" s="58">
        <v>5</v>
      </c>
      <c r="S10" s="43">
        <v>1296.035</v>
      </c>
      <c r="T10" s="43">
        <v>1397.33</v>
      </c>
      <c r="U10" s="57">
        <f t="shared" si="5"/>
        <v>0.9275081763076726</v>
      </c>
      <c r="V10" s="58">
        <v>0.5</v>
      </c>
      <c r="W10" s="43">
        <v>957.9</v>
      </c>
      <c r="X10" s="43">
        <v>825.5</v>
      </c>
      <c r="Y10" s="59">
        <f t="shared" si="6"/>
        <v>1.1603876438522107</v>
      </c>
      <c r="Z10" s="55" t="s">
        <v>111</v>
      </c>
      <c r="AA10" s="60">
        <v>0</v>
      </c>
      <c r="AB10" s="43">
        <v>73.1</v>
      </c>
      <c r="AC10" s="89">
        <v>52.6</v>
      </c>
      <c r="AD10" s="61">
        <f t="shared" si="10"/>
        <v>20.499999999999993</v>
      </c>
      <c r="AE10" s="60">
        <v>0</v>
      </c>
      <c r="AF10" s="43">
        <v>1296</v>
      </c>
      <c r="AG10" s="72">
        <v>453.4</v>
      </c>
      <c r="AH10" s="43">
        <v>1197.2</v>
      </c>
      <c r="AI10" s="72">
        <v>522.3</v>
      </c>
      <c r="AJ10" s="92">
        <f t="shared" si="7"/>
        <v>1.2470297183650543</v>
      </c>
      <c r="AK10" s="60">
        <v>1</v>
      </c>
      <c r="AL10" s="53">
        <v>2432.9</v>
      </c>
      <c r="AM10" s="42">
        <v>1696.1</v>
      </c>
      <c r="AN10" s="42">
        <v>1821.9</v>
      </c>
      <c r="AO10" s="42">
        <v>1437.8</v>
      </c>
      <c r="AP10" s="36">
        <f t="shared" si="8"/>
        <v>1.472759191250656</v>
      </c>
      <c r="AQ10" s="62">
        <v>0.5</v>
      </c>
      <c r="AR10" s="14">
        <v>0</v>
      </c>
      <c r="AS10" s="60">
        <v>0</v>
      </c>
      <c r="AT10" s="14">
        <v>496.57</v>
      </c>
      <c r="AU10" s="54">
        <f t="shared" si="0"/>
        <v>7975.4</v>
      </c>
      <c r="AV10" s="14">
        <v>510.92</v>
      </c>
      <c r="AW10" s="54">
        <v>7088.6</v>
      </c>
      <c r="AX10" s="36">
        <f t="shared" si="9"/>
        <v>0.8638444975718326</v>
      </c>
      <c r="AY10" s="20">
        <v>1</v>
      </c>
      <c r="AZ10" s="14"/>
      <c r="BA10" s="14"/>
      <c r="BB10" s="14"/>
      <c r="BC10" s="14"/>
      <c r="BD10" s="14"/>
      <c r="BE10" s="14"/>
      <c r="BF10" s="14" t="s">
        <v>110</v>
      </c>
      <c r="BG10" s="21">
        <v>0</v>
      </c>
      <c r="BH10" s="22"/>
      <c r="BI10" s="22"/>
      <c r="BJ10" s="22"/>
      <c r="BK10" s="23"/>
      <c r="BL10" s="23"/>
      <c r="BM10" s="19"/>
      <c r="BN10" s="21"/>
      <c r="BO10" s="14" t="s">
        <v>113</v>
      </c>
      <c r="BP10" s="63">
        <v>0</v>
      </c>
      <c r="BQ10" s="14" t="s">
        <v>105</v>
      </c>
      <c r="BR10" s="64">
        <v>0</v>
      </c>
      <c r="BS10" s="65">
        <v>1</v>
      </c>
      <c r="BT10" s="65">
        <v>1</v>
      </c>
      <c r="BU10" s="77">
        <v>1</v>
      </c>
      <c r="BV10" s="56">
        <v>3</v>
      </c>
      <c r="BW10" s="64">
        <v>1</v>
      </c>
      <c r="BX10" s="65" t="s">
        <v>101</v>
      </c>
      <c r="BY10" s="64">
        <v>0.5</v>
      </c>
      <c r="BZ10" s="65" t="s">
        <v>101</v>
      </c>
      <c r="CA10" s="64">
        <v>0.5</v>
      </c>
      <c r="CB10" s="65" t="s">
        <v>102</v>
      </c>
      <c r="CC10" s="64">
        <v>-0.5</v>
      </c>
      <c r="CD10" s="26">
        <f t="shared" si="1"/>
        <v>11.5</v>
      </c>
      <c r="CE10" s="71"/>
      <c r="CF10" s="27"/>
      <c r="CG10" s="28"/>
      <c r="CH10" s="28"/>
      <c r="CI10" s="29"/>
      <c r="CJ10" s="24"/>
      <c r="CK10" s="33">
        <v>1</v>
      </c>
      <c r="CL10" s="33"/>
    </row>
    <row r="11" spans="1:90" s="7" customFormat="1" ht="15.75">
      <c r="A11" s="67">
        <v>8</v>
      </c>
      <c r="B11" s="25" t="s">
        <v>27</v>
      </c>
      <c r="C11" s="53">
        <v>386.039</v>
      </c>
      <c r="D11" s="53">
        <v>4490.35</v>
      </c>
      <c r="E11" s="53">
        <v>1542.609</v>
      </c>
      <c r="F11" s="53">
        <v>0</v>
      </c>
      <c r="G11" s="36">
        <f t="shared" si="2"/>
        <v>0.13096096298826795</v>
      </c>
      <c r="H11" s="55" t="s">
        <v>12</v>
      </c>
      <c r="I11" s="63">
        <v>1</v>
      </c>
      <c r="J11" s="66">
        <v>2480.4</v>
      </c>
      <c r="K11" s="46">
        <v>2663.5</v>
      </c>
      <c r="L11" s="37">
        <f t="shared" si="3"/>
        <v>0.9312558663412803</v>
      </c>
      <c r="M11" s="91" t="s">
        <v>14</v>
      </c>
      <c r="N11" s="35">
        <v>1</v>
      </c>
      <c r="O11" s="49">
        <v>6732.1</v>
      </c>
      <c r="P11" s="50">
        <v>5931.8</v>
      </c>
      <c r="Q11" s="57">
        <f t="shared" si="4"/>
        <v>1.1349168886341414</v>
      </c>
      <c r="R11" s="58">
        <v>5</v>
      </c>
      <c r="S11" s="43">
        <v>3412.7</v>
      </c>
      <c r="T11" s="43">
        <v>3422.7</v>
      </c>
      <c r="U11" s="57">
        <f t="shared" si="5"/>
        <v>0.9970783299734128</v>
      </c>
      <c r="V11" s="58">
        <v>1</v>
      </c>
      <c r="W11" s="43">
        <v>2947.7</v>
      </c>
      <c r="X11" s="43">
        <v>3462</v>
      </c>
      <c r="Y11" s="59">
        <f t="shared" si="6"/>
        <v>0.8514442518775274</v>
      </c>
      <c r="Z11" s="55" t="s">
        <v>111</v>
      </c>
      <c r="AA11" s="60">
        <v>-1</v>
      </c>
      <c r="AB11" s="43">
        <v>447.2</v>
      </c>
      <c r="AC11" s="89">
        <v>270.2</v>
      </c>
      <c r="AD11" s="61">
        <f t="shared" si="10"/>
        <v>177</v>
      </c>
      <c r="AE11" s="60">
        <v>0</v>
      </c>
      <c r="AF11" s="43">
        <v>3412.7</v>
      </c>
      <c r="AG11" s="72">
        <v>1</v>
      </c>
      <c r="AH11" s="43">
        <v>2942</v>
      </c>
      <c r="AI11" s="90">
        <v>807.2</v>
      </c>
      <c r="AJ11" s="61">
        <f t="shared" si="7"/>
        <v>936.3465125764786</v>
      </c>
      <c r="AK11" s="60">
        <v>1</v>
      </c>
      <c r="AL11" s="53">
        <v>3212.3</v>
      </c>
      <c r="AM11" s="42">
        <v>782.8</v>
      </c>
      <c r="AN11" s="42">
        <v>810.6</v>
      </c>
      <c r="AO11" s="42">
        <v>70.7</v>
      </c>
      <c r="AP11" s="36">
        <f t="shared" si="8"/>
        <v>5.791058229673697</v>
      </c>
      <c r="AQ11" s="62">
        <v>0</v>
      </c>
      <c r="AR11" s="14">
        <v>0</v>
      </c>
      <c r="AS11" s="60">
        <v>0</v>
      </c>
      <c r="AT11" s="14">
        <v>450.45</v>
      </c>
      <c r="AU11" s="54">
        <f t="shared" si="0"/>
        <v>6732.1</v>
      </c>
      <c r="AV11" s="14">
        <v>415.5</v>
      </c>
      <c r="AW11" s="54">
        <v>5403.8</v>
      </c>
      <c r="AX11" s="36">
        <f t="shared" si="9"/>
        <v>0.8702104047331398</v>
      </c>
      <c r="AY11" s="20">
        <v>1</v>
      </c>
      <c r="AZ11" s="14"/>
      <c r="BA11" s="14"/>
      <c r="BB11" s="14"/>
      <c r="BC11" s="14"/>
      <c r="BD11" s="14"/>
      <c r="BE11" s="14"/>
      <c r="BF11" s="14" t="s">
        <v>110</v>
      </c>
      <c r="BG11" s="21">
        <v>0</v>
      </c>
      <c r="BH11" s="22"/>
      <c r="BI11" s="22"/>
      <c r="BJ11" s="22"/>
      <c r="BK11" s="23"/>
      <c r="BL11" s="23"/>
      <c r="BM11" s="19"/>
      <c r="BN11" s="21"/>
      <c r="BO11" s="14" t="s">
        <v>107</v>
      </c>
      <c r="BP11" s="63">
        <v>0</v>
      </c>
      <c r="BQ11" s="14" t="s">
        <v>105</v>
      </c>
      <c r="BR11" s="64">
        <v>0</v>
      </c>
      <c r="BS11" s="65">
        <v>1</v>
      </c>
      <c r="BT11" s="65">
        <v>1</v>
      </c>
      <c r="BU11" s="77">
        <v>1</v>
      </c>
      <c r="BV11" s="56">
        <v>3</v>
      </c>
      <c r="BW11" s="64">
        <v>1</v>
      </c>
      <c r="BX11" s="65" t="s">
        <v>101</v>
      </c>
      <c r="BY11" s="64">
        <v>0.5</v>
      </c>
      <c r="BZ11" s="65" t="s">
        <v>101</v>
      </c>
      <c r="CA11" s="64">
        <v>0.5</v>
      </c>
      <c r="CB11" s="65" t="s">
        <v>102</v>
      </c>
      <c r="CC11" s="64">
        <v>-0.5</v>
      </c>
      <c r="CD11" s="26">
        <f t="shared" si="1"/>
        <v>10.5</v>
      </c>
      <c r="CE11" s="71"/>
      <c r="CF11" s="27"/>
      <c r="CG11" s="28"/>
      <c r="CH11" s="28"/>
      <c r="CI11" s="29"/>
      <c r="CJ11" s="24">
        <v>1</v>
      </c>
      <c r="CK11" s="33"/>
      <c r="CL11" s="33"/>
    </row>
    <row r="12" spans="1:90" s="7" customFormat="1" ht="15.75">
      <c r="A12" s="67">
        <v>9</v>
      </c>
      <c r="B12" s="25" t="s">
        <v>26</v>
      </c>
      <c r="C12" s="53">
        <v>231.157</v>
      </c>
      <c r="D12" s="53">
        <v>5349.278</v>
      </c>
      <c r="E12" s="53">
        <v>4635.477</v>
      </c>
      <c r="F12" s="53">
        <v>0</v>
      </c>
      <c r="G12" s="36">
        <f t="shared" si="2"/>
        <v>0.32383955752373544</v>
      </c>
      <c r="H12" s="55" t="s">
        <v>12</v>
      </c>
      <c r="I12" s="63">
        <v>0</v>
      </c>
      <c r="J12" s="66">
        <v>1574.2</v>
      </c>
      <c r="K12" s="46">
        <v>1616.5</v>
      </c>
      <c r="L12" s="37">
        <f t="shared" si="3"/>
        <v>0.9738323538509125</v>
      </c>
      <c r="M12" s="91" t="s">
        <v>14</v>
      </c>
      <c r="N12" s="35">
        <v>1</v>
      </c>
      <c r="O12" s="49">
        <v>5746.7</v>
      </c>
      <c r="P12" s="50">
        <v>4532.2</v>
      </c>
      <c r="Q12" s="57">
        <f t="shared" si="4"/>
        <v>1.2679714046158599</v>
      </c>
      <c r="R12" s="58">
        <v>5</v>
      </c>
      <c r="S12" s="43">
        <v>629.141</v>
      </c>
      <c r="T12" s="43">
        <v>480.441</v>
      </c>
      <c r="U12" s="57">
        <f t="shared" si="5"/>
        <v>1.309507306828518</v>
      </c>
      <c r="V12" s="58">
        <v>0</v>
      </c>
      <c r="W12" s="43">
        <v>475.4</v>
      </c>
      <c r="X12" s="43">
        <v>446.7</v>
      </c>
      <c r="Y12" s="59">
        <f t="shared" si="6"/>
        <v>1.0642489366465189</v>
      </c>
      <c r="Z12" s="55" t="s">
        <v>111</v>
      </c>
      <c r="AA12" s="60">
        <v>-1</v>
      </c>
      <c r="AB12" s="43">
        <v>29</v>
      </c>
      <c r="AC12" s="89">
        <v>20.2</v>
      </c>
      <c r="AD12" s="61">
        <f t="shared" si="10"/>
        <v>8.8</v>
      </c>
      <c r="AE12" s="60">
        <v>0</v>
      </c>
      <c r="AF12" s="43">
        <v>629.1</v>
      </c>
      <c r="AG12" s="72">
        <v>662.1</v>
      </c>
      <c r="AH12" s="43">
        <v>497.8</v>
      </c>
      <c r="AI12" s="72">
        <v>338.4</v>
      </c>
      <c r="AJ12" s="61">
        <f t="shared" si="7"/>
        <v>0.645909332280885</v>
      </c>
      <c r="AK12" s="60">
        <v>0</v>
      </c>
      <c r="AL12" s="53">
        <v>1817.7</v>
      </c>
      <c r="AM12" s="42">
        <v>1019.3</v>
      </c>
      <c r="AN12" s="42">
        <v>1502.4</v>
      </c>
      <c r="AO12" s="42">
        <v>1241</v>
      </c>
      <c r="AP12" s="36">
        <f t="shared" si="8"/>
        <v>1.4492518670103915</v>
      </c>
      <c r="AQ12" s="62">
        <v>0.5</v>
      </c>
      <c r="AR12" s="14">
        <v>0</v>
      </c>
      <c r="AS12" s="60">
        <v>0</v>
      </c>
      <c r="AT12" s="14">
        <v>27.6</v>
      </c>
      <c r="AU12" s="54">
        <f t="shared" si="0"/>
        <v>5746.7</v>
      </c>
      <c r="AV12" s="14">
        <v>24.98</v>
      </c>
      <c r="AW12" s="54">
        <v>4348.8</v>
      </c>
      <c r="AX12" s="36">
        <v>0</v>
      </c>
      <c r="AY12" s="20">
        <v>1</v>
      </c>
      <c r="AZ12" s="14"/>
      <c r="BA12" s="14"/>
      <c r="BB12" s="14"/>
      <c r="BC12" s="14"/>
      <c r="BD12" s="14"/>
      <c r="BE12" s="14"/>
      <c r="BF12" s="14" t="s">
        <v>110</v>
      </c>
      <c r="BG12" s="21">
        <v>0</v>
      </c>
      <c r="BH12" s="22"/>
      <c r="BI12" s="22"/>
      <c r="BJ12" s="22"/>
      <c r="BK12" s="23"/>
      <c r="BL12" s="23"/>
      <c r="BM12" s="19"/>
      <c r="BN12" s="21"/>
      <c r="BO12" s="14" t="s">
        <v>107</v>
      </c>
      <c r="BP12" s="63">
        <v>0</v>
      </c>
      <c r="BQ12" s="14" t="s">
        <v>104</v>
      </c>
      <c r="BR12" s="64">
        <v>-1</v>
      </c>
      <c r="BS12" s="65">
        <v>1</v>
      </c>
      <c r="BT12" s="65">
        <v>1</v>
      </c>
      <c r="BU12" s="65">
        <v>1</v>
      </c>
      <c r="BV12" s="56">
        <v>3</v>
      </c>
      <c r="BW12" s="64">
        <v>1</v>
      </c>
      <c r="BX12" s="65" t="s">
        <v>101</v>
      </c>
      <c r="BY12" s="64">
        <v>0.5</v>
      </c>
      <c r="BZ12" s="65" t="s">
        <v>101</v>
      </c>
      <c r="CA12" s="64">
        <v>0.5</v>
      </c>
      <c r="CB12" s="65" t="s">
        <v>102</v>
      </c>
      <c r="CC12" s="64">
        <v>-0.5</v>
      </c>
      <c r="CD12" s="26">
        <f t="shared" si="1"/>
        <v>7</v>
      </c>
      <c r="CE12" s="71"/>
      <c r="CF12" s="27">
        <v>1</v>
      </c>
      <c r="CG12" s="28"/>
      <c r="CH12" s="28"/>
      <c r="CI12" s="29"/>
      <c r="CJ12" s="24"/>
      <c r="CK12" s="33"/>
      <c r="CL12" s="33"/>
    </row>
    <row r="13" spans="1:90" s="7" customFormat="1" ht="15.75">
      <c r="A13" s="67">
        <v>10</v>
      </c>
      <c r="B13" s="25" t="s">
        <v>25</v>
      </c>
      <c r="C13" s="53"/>
      <c r="D13" s="53">
        <v>13161.762</v>
      </c>
      <c r="E13" s="53">
        <v>11338.324</v>
      </c>
      <c r="F13" s="53">
        <v>0</v>
      </c>
      <c r="G13" s="36">
        <f t="shared" si="2"/>
        <v>0</v>
      </c>
      <c r="H13" s="55" t="s">
        <v>12</v>
      </c>
      <c r="I13" s="63">
        <v>1</v>
      </c>
      <c r="J13" s="66">
        <v>2285.1</v>
      </c>
      <c r="K13" s="46">
        <v>2439.4</v>
      </c>
      <c r="L13" s="37">
        <f t="shared" si="3"/>
        <v>0.9367467410018856</v>
      </c>
      <c r="M13" s="91" t="s">
        <v>14</v>
      </c>
      <c r="N13" s="35">
        <v>1</v>
      </c>
      <c r="O13" s="49">
        <v>13645.5</v>
      </c>
      <c r="P13" s="50">
        <v>9144.6</v>
      </c>
      <c r="Q13" s="57">
        <f t="shared" si="4"/>
        <v>1.492192113378387</v>
      </c>
      <c r="R13" s="58">
        <v>5</v>
      </c>
      <c r="S13" s="43">
        <v>1769.1</v>
      </c>
      <c r="T13" s="43">
        <v>1431.1</v>
      </c>
      <c r="U13" s="57">
        <f t="shared" si="5"/>
        <v>1.236181957934456</v>
      </c>
      <c r="V13" s="58">
        <v>0</v>
      </c>
      <c r="W13" s="43">
        <v>1334.6</v>
      </c>
      <c r="X13" s="43">
        <v>1229.5</v>
      </c>
      <c r="Y13" s="59">
        <f t="shared" si="6"/>
        <v>1.0854819032126881</v>
      </c>
      <c r="Z13" s="55" t="s">
        <v>111</v>
      </c>
      <c r="AA13" s="60">
        <v>-1</v>
      </c>
      <c r="AB13" s="43">
        <v>77</v>
      </c>
      <c r="AC13" s="89">
        <v>54</v>
      </c>
      <c r="AD13" s="61">
        <f t="shared" si="10"/>
        <v>23</v>
      </c>
      <c r="AE13" s="60">
        <v>0</v>
      </c>
      <c r="AF13" s="43">
        <v>1769.1</v>
      </c>
      <c r="AG13" s="72">
        <v>928.5</v>
      </c>
      <c r="AH13" s="43">
        <v>1417.3</v>
      </c>
      <c r="AI13" s="72">
        <v>680.7</v>
      </c>
      <c r="AJ13" s="61">
        <f t="shared" si="7"/>
        <v>0.9150913241826966</v>
      </c>
      <c r="AK13" s="60">
        <v>0</v>
      </c>
      <c r="AL13" s="53">
        <v>6094.4</v>
      </c>
      <c r="AM13" s="42">
        <v>2292.3</v>
      </c>
      <c r="AN13" s="42">
        <v>2294.7</v>
      </c>
      <c r="AO13" s="42">
        <v>2138.4</v>
      </c>
      <c r="AP13" s="36">
        <f t="shared" si="8"/>
        <v>2.7185297528771524</v>
      </c>
      <c r="AQ13" s="62">
        <v>0</v>
      </c>
      <c r="AR13" s="14">
        <v>0</v>
      </c>
      <c r="AS13" s="60">
        <v>0</v>
      </c>
      <c r="AT13" s="14">
        <v>75.59</v>
      </c>
      <c r="AU13" s="54">
        <f t="shared" si="0"/>
        <v>13645.5</v>
      </c>
      <c r="AV13" s="14">
        <v>90.89</v>
      </c>
      <c r="AW13" s="54">
        <v>8632.3</v>
      </c>
      <c r="AX13" s="36">
        <f aca="true" t="shared" si="11" ref="AX13:AX23">(AT13/AU13)/(AV13/AW13)</f>
        <v>0.5261206078588877</v>
      </c>
      <c r="AY13" s="20">
        <v>1</v>
      </c>
      <c r="AZ13" s="14"/>
      <c r="BA13" s="14"/>
      <c r="BB13" s="14"/>
      <c r="BC13" s="14"/>
      <c r="BD13" s="14"/>
      <c r="BE13" s="14"/>
      <c r="BF13" s="14" t="s">
        <v>110</v>
      </c>
      <c r="BG13" s="21">
        <v>0</v>
      </c>
      <c r="BH13" s="22"/>
      <c r="BI13" s="22"/>
      <c r="BJ13" s="22"/>
      <c r="BK13" s="23"/>
      <c r="BL13" s="23"/>
      <c r="BM13" s="19"/>
      <c r="BN13" s="21"/>
      <c r="BO13" s="14" t="s">
        <v>107</v>
      </c>
      <c r="BP13" s="63">
        <v>0</v>
      </c>
      <c r="BQ13" s="14" t="s">
        <v>104</v>
      </c>
      <c r="BR13" s="64">
        <v>-1</v>
      </c>
      <c r="BS13" s="65">
        <v>1</v>
      </c>
      <c r="BT13" s="65">
        <v>1</v>
      </c>
      <c r="BU13" s="65">
        <v>1</v>
      </c>
      <c r="BV13" s="56">
        <v>3</v>
      </c>
      <c r="BW13" s="64">
        <v>1</v>
      </c>
      <c r="BX13" s="65" t="s">
        <v>101</v>
      </c>
      <c r="BY13" s="64">
        <v>0.5</v>
      </c>
      <c r="BZ13" s="65" t="s">
        <v>101</v>
      </c>
      <c r="CA13" s="64">
        <v>0.5</v>
      </c>
      <c r="CB13" s="65" t="s">
        <v>102</v>
      </c>
      <c r="CC13" s="64">
        <v>-0.5</v>
      </c>
      <c r="CD13" s="26">
        <f t="shared" si="1"/>
        <v>7.5</v>
      </c>
      <c r="CE13" s="71"/>
      <c r="CF13" s="27"/>
      <c r="CG13" s="28">
        <v>1</v>
      </c>
      <c r="CH13" s="28"/>
      <c r="CI13" s="29"/>
      <c r="CJ13" s="24"/>
      <c r="CK13" s="33"/>
      <c r="CL13" s="33"/>
    </row>
    <row r="14" spans="1:90" s="7" customFormat="1" ht="15.75">
      <c r="A14" s="67">
        <v>11</v>
      </c>
      <c r="B14" s="25" t="s">
        <v>24</v>
      </c>
      <c r="C14" s="53"/>
      <c r="D14" s="53">
        <v>4949.033</v>
      </c>
      <c r="E14" s="53">
        <v>4225.158</v>
      </c>
      <c r="F14" s="53">
        <v>0</v>
      </c>
      <c r="G14" s="36">
        <f t="shared" si="2"/>
        <v>0</v>
      </c>
      <c r="H14" s="55" t="s">
        <v>12</v>
      </c>
      <c r="I14" s="63">
        <v>1</v>
      </c>
      <c r="J14" s="66">
        <v>1588.7</v>
      </c>
      <c r="K14" s="46">
        <v>1694.1</v>
      </c>
      <c r="L14" s="37">
        <f t="shared" si="3"/>
        <v>0.9377840741396613</v>
      </c>
      <c r="M14" s="91" t="s">
        <v>14</v>
      </c>
      <c r="N14" s="35">
        <v>1</v>
      </c>
      <c r="O14" s="49">
        <v>4924.9</v>
      </c>
      <c r="P14" s="50">
        <v>3943.4</v>
      </c>
      <c r="Q14" s="57">
        <f t="shared" si="4"/>
        <v>1.2488968910077596</v>
      </c>
      <c r="R14" s="58">
        <v>5</v>
      </c>
      <c r="S14" s="43">
        <v>580.9</v>
      </c>
      <c r="T14" s="43">
        <v>577.9</v>
      </c>
      <c r="U14" s="57">
        <f t="shared" si="5"/>
        <v>1.0051912095518256</v>
      </c>
      <c r="V14" s="58">
        <v>1</v>
      </c>
      <c r="W14" s="43">
        <v>376.3</v>
      </c>
      <c r="X14" s="43">
        <v>303.8</v>
      </c>
      <c r="Y14" s="59">
        <f t="shared" si="6"/>
        <v>1.238643844634628</v>
      </c>
      <c r="Z14" s="55" t="s">
        <v>111</v>
      </c>
      <c r="AA14" s="60">
        <v>0</v>
      </c>
      <c r="AB14" s="43">
        <v>66.8</v>
      </c>
      <c r="AC14" s="89">
        <v>122</v>
      </c>
      <c r="AD14" s="61">
        <f t="shared" si="10"/>
        <v>-55.2</v>
      </c>
      <c r="AE14" s="60">
        <v>1</v>
      </c>
      <c r="AF14" s="43">
        <v>580.9</v>
      </c>
      <c r="AG14" s="72">
        <v>687.9</v>
      </c>
      <c r="AH14" s="43">
        <v>533.9</v>
      </c>
      <c r="AI14" s="72">
        <v>407.4</v>
      </c>
      <c r="AJ14" s="61">
        <f t="shared" si="7"/>
        <v>0.644372756911329</v>
      </c>
      <c r="AK14" s="60">
        <v>0</v>
      </c>
      <c r="AL14" s="53">
        <v>1972.3</v>
      </c>
      <c r="AM14" s="42">
        <v>845.3</v>
      </c>
      <c r="AN14" s="42">
        <v>935.5</v>
      </c>
      <c r="AO14" s="42">
        <v>627.4</v>
      </c>
      <c r="AP14" s="36">
        <f t="shared" si="8"/>
        <v>2.456980317249398</v>
      </c>
      <c r="AQ14" s="62">
        <v>0</v>
      </c>
      <c r="AR14" s="14">
        <v>0</v>
      </c>
      <c r="AS14" s="60">
        <v>0</v>
      </c>
      <c r="AT14" s="14">
        <v>76.08</v>
      </c>
      <c r="AU14" s="54">
        <f t="shared" si="0"/>
        <v>4924.9</v>
      </c>
      <c r="AV14" s="14">
        <v>90.82</v>
      </c>
      <c r="AW14" s="54">
        <v>4062.9</v>
      </c>
      <c r="AX14" s="36">
        <f t="shared" si="11"/>
        <v>0.6910790426757353</v>
      </c>
      <c r="AY14" s="20">
        <v>1</v>
      </c>
      <c r="AZ14" s="14"/>
      <c r="BA14" s="14"/>
      <c r="BB14" s="14"/>
      <c r="BC14" s="14"/>
      <c r="BD14" s="14"/>
      <c r="BE14" s="14"/>
      <c r="BF14" s="14" t="s">
        <v>110</v>
      </c>
      <c r="BG14" s="21">
        <v>0</v>
      </c>
      <c r="BH14" s="22"/>
      <c r="BI14" s="22"/>
      <c r="BJ14" s="22"/>
      <c r="BK14" s="23"/>
      <c r="BL14" s="23"/>
      <c r="BM14" s="19"/>
      <c r="BN14" s="21"/>
      <c r="BO14" s="14" t="s">
        <v>107</v>
      </c>
      <c r="BP14" s="63">
        <v>0</v>
      </c>
      <c r="BQ14" s="14" t="s">
        <v>105</v>
      </c>
      <c r="BR14" s="64">
        <v>0</v>
      </c>
      <c r="BS14" s="65">
        <v>1</v>
      </c>
      <c r="BT14" s="65">
        <v>1</v>
      </c>
      <c r="BU14" s="78">
        <v>1</v>
      </c>
      <c r="BV14" s="56">
        <v>3</v>
      </c>
      <c r="BW14" s="64">
        <v>1</v>
      </c>
      <c r="BX14" s="65" t="s">
        <v>101</v>
      </c>
      <c r="BY14" s="64">
        <v>0.5</v>
      </c>
      <c r="BZ14" s="65" t="s">
        <v>101</v>
      </c>
      <c r="CA14" s="64">
        <v>0.5</v>
      </c>
      <c r="CB14" s="65" t="s">
        <v>102</v>
      </c>
      <c r="CC14" s="64">
        <v>-0.5</v>
      </c>
      <c r="CD14" s="26">
        <f t="shared" si="1"/>
        <v>11.5</v>
      </c>
      <c r="CE14" s="71"/>
      <c r="CF14" s="27"/>
      <c r="CG14" s="28"/>
      <c r="CH14" s="28"/>
      <c r="CI14" s="29"/>
      <c r="CJ14" s="24"/>
      <c r="CK14" s="33">
        <v>1</v>
      </c>
      <c r="CL14" s="33"/>
    </row>
    <row r="15" spans="1:90" s="7" customFormat="1" ht="27" customHeight="1">
      <c r="A15" s="67">
        <v>12</v>
      </c>
      <c r="B15" s="25" t="s">
        <v>23</v>
      </c>
      <c r="C15" s="53"/>
      <c r="D15" s="53">
        <v>6528.801</v>
      </c>
      <c r="E15" s="53">
        <v>5758.5</v>
      </c>
      <c r="F15" s="53">
        <v>0</v>
      </c>
      <c r="G15" s="36">
        <f t="shared" si="2"/>
        <v>0</v>
      </c>
      <c r="H15" s="55" t="s">
        <v>12</v>
      </c>
      <c r="I15" s="63">
        <v>1</v>
      </c>
      <c r="J15" s="66">
        <v>1825</v>
      </c>
      <c r="K15" s="46">
        <v>1904</v>
      </c>
      <c r="L15" s="37">
        <f t="shared" si="3"/>
        <v>0.9585084033613446</v>
      </c>
      <c r="M15" s="91" t="s">
        <v>14</v>
      </c>
      <c r="N15" s="35">
        <v>1</v>
      </c>
      <c r="O15" s="49">
        <v>7368.5</v>
      </c>
      <c r="P15" s="50">
        <v>5069.6</v>
      </c>
      <c r="Q15" s="57">
        <f t="shared" si="4"/>
        <v>1.453467729209405</v>
      </c>
      <c r="R15" s="58">
        <v>5</v>
      </c>
      <c r="S15" s="43">
        <v>734.7</v>
      </c>
      <c r="T15" s="43">
        <v>734.7</v>
      </c>
      <c r="U15" s="57">
        <f t="shared" si="5"/>
        <v>1</v>
      </c>
      <c r="V15" s="58">
        <v>1</v>
      </c>
      <c r="W15" s="43">
        <v>718.9</v>
      </c>
      <c r="X15" s="43">
        <v>671.7</v>
      </c>
      <c r="Y15" s="59">
        <f t="shared" si="6"/>
        <v>1.070269465535209</v>
      </c>
      <c r="Z15" s="55" t="s">
        <v>111</v>
      </c>
      <c r="AA15" s="60">
        <v>-1</v>
      </c>
      <c r="AB15" s="43">
        <v>32.34</v>
      </c>
      <c r="AC15" s="89">
        <v>27.3</v>
      </c>
      <c r="AD15" s="61">
        <f t="shared" si="10"/>
        <v>5.040000000000003</v>
      </c>
      <c r="AE15" s="60">
        <v>0</v>
      </c>
      <c r="AF15" s="43">
        <v>734.7</v>
      </c>
      <c r="AG15" s="72">
        <v>605</v>
      </c>
      <c r="AH15" s="43">
        <v>627.1</v>
      </c>
      <c r="AI15" s="72">
        <v>451.5</v>
      </c>
      <c r="AJ15" s="61">
        <f t="shared" si="7"/>
        <v>0.8743304809888363</v>
      </c>
      <c r="AK15" s="60">
        <v>0</v>
      </c>
      <c r="AL15" s="53">
        <v>2428.7</v>
      </c>
      <c r="AM15" s="42">
        <v>1179.6</v>
      </c>
      <c r="AN15" s="42">
        <v>1408.7</v>
      </c>
      <c r="AO15" s="42">
        <v>1115.8</v>
      </c>
      <c r="AP15" s="36">
        <f t="shared" si="8"/>
        <v>1.967036527091601</v>
      </c>
      <c r="AQ15" s="62">
        <v>0</v>
      </c>
      <c r="AR15" s="14">
        <v>0</v>
      </c>
      <c r="AS15" s="60">
        <v>0</v>
      </c>
      <c r="AT15" s="14">
        <v>198.3</v>
      </c>
      <c r="AU15" s="54">
        <f t="shared" si="0"/>
        <v>7368.5</v>
      </c>
      <c r="AV15" s="14">
        <v>198.76</v>
      </c>
      <c r="AW15" s="54">
        <v>6305.3</v>
      </c>
      <c r="AX15" s="36">
        <f t="shared" si="11"/>
        <v>0.8537297055682943</v>
      </c>
      <c r="AY15" s="20">
        <v>1</v>
      </c>
      <c r="AZ15" s="14"/>
      <c r="BA15" s="14"/>
      <c r="BB15" s="14"/>
      <c r="BC15" s="14"/>
      <c r="BD15" s="14"/>
      <c r="BE15" s="14"/>
      <c r="BF15" s="14" t="s">
        <v>110</v>
      </c>
      <c r="BG15" s="21">
        <v>0</v>
      </c>
      <c r="BH15" s="22"/>
      <c r="BI15" s="22"/>
      <c r="BJ15" s="22"/>
      <c r="BK15" s="23"/>
      <c r="BL15" s="23"/>
      <c r="BM15" s="19"/>
      <c r="BN15" s="21"/>
      <c r="BO15" s="14" t="s">
        <v>115</v>
      </c>
      <c r="BP15" s="63">
        <v>-1</v>
      </c>
      <c r="BQ15" s="14" t="s">
        <v>104</v>
      </c>
      <c r="BR15" s="64">
        <v>-1</v>
      </c>
      <c r="BS15" s="65">
        <v>1</v>
      </c>
      <c r="BT15" s="65">
        <v>1</v>
      </c>
      <c r="BU15" s="65">
        <v>1</v>
      </c>
      <c r="BV15" s="56">
        <v>3</v>
      </c>
      <c r="BW15" s="64">
        <v>1</v>
      </c>
      <c r="BX15" s="65" t="s">
        <v>101</v>
      </c>
      <c r="BY15" s="64">
        <v>0.5</v>
      </c>
      <c r="BZ15" s="65" t="s">
        <v>101</v>
      </c>
      <c r="CA15" s="64">
        <v>0.5</v>
      </c>
      <c r="CB15" s="65" t="s">
        <v>102</v>
      </c>
      <c r="CC15" s="64">
        <v>-0.5</v>
      </c>
      <c r="CD15" s="26">
        <f t="shared" si="1"/>
        <v>7.5</v>
      </c>
      <c r="CE15" s="71"/>
      <c r="CF15" s="27"/>
      <c r="CG15" s="28">
        <v>1</v>
      </c>
      <c r="CH15" s="28"/>
      <c r="CI15" s="29"/>
      <c r="CJ15" s="24"/>
      <c r="CK15" s="33"/>
      <c r="CL15" s="33"/>
    </row>
    <row r="16" spans="1:90" s="7" customFormat="1" ht="15.75">
      <c r="A16" s="67">
        <v>13</v>
      </c>
      <c r="B16" s="25" t="s">
        <v>22</v>
      </c>
      <c r="C16" s="53"/>
      <c r="D16" s="53">
        <v>5197.665</v>
      </c>
      <c r="E16" s="53">
        <v>4000.198</v>
      </c>
      <c r="F16" s="53">
        <v>0</v>
      </c>
      <c r="G16" s="36">
        <f t="shared" si="2"/>
        <v>0</v>
      </c>
      <c r="H16" s="55" t="s">
        <v>12</v>
      </c>
      <c r="I16" s="63">
        <v>1</v>
      </c>
      <c r="J16" s="66">
        <v>1757.1</v>
      </c>
      <c r="K16" s="46">
        <v>1849.8</v>
      </c>
      <c r="L16" s="37">
        <f t="shared" si="3"/>
        <v>0.9498864742134284</v>
      </c>
      <c r="M16" s="91" t="s">
        <v>14</v>
      </c>
      <c r="N16" s="35">
        <v>1</v>
      </c>
      <c r="O16" s="49">
        <v>5472.4</v>
      </c>
      <c r="P16" s="50">
        <v>4027.5</v>
      </c>
      <c r="Q16" s="57">
        <f t="shared" si="4"/>
        <v>1.3587585350713842</v>
      </c>
      <c r="R16" s="58">
        <v>5</v>
      </c>
      <c r="S16" s="43">
        <v>996.675</v>
      </c>
      <c r="T16" s="43">
        <v>996.675</v>
      </c>
      <c r="U16" s="57">
        <f t="shared" si="5"/>
        <v>1</v>
      </c>
      <c r="V16" s="58">
        <v>1</v>
      </c>
      <c r="W16" s="43">
        <v>1139.3</v>
      </c>
      <c r="X16" s="43">
        <v>877.5</v>
      </c>
      <c r="Y16" s="59">
        <f t="shared" si="6"/>
        <v>1.2983475783475782</v>
      </c>
      <c r="Z16" s="55" t="s">
        <v>111</v>
      </c>
      <c r="AA16" s="60">
        <v>0</v>
      </c>
      <c r="AB16" s="43">
        <v>167.9</v>
      </c>
      <c r="AC16" s="89">
        <v>122.1</v>
      </c>
      <c r="AD16" s="61">
        <f t="shared" si="10"/>
        <v>45.80000000000001</v>
      </c>
      <c r="AE16" s="60">
        <v>0</v>
      </c>
      <c r="AF16" s="43">
        <v>996.7</v>
      </c>
      <c r="AG16" s="72">
        <v>476</v>
      </c>
      <c r="AH16" s="43">
        <v>922.7</v>
      </c>
      <c r="AI16" s="72">
        <v>439.4</v>
      </c>
      <c r="AJ16" s="61">
        <f t="shared" si="7"/>
        <v>0.9971420648025113</v>
      </c>
      <c r="AK16" s="60">
        <v>1</v>
      </c>
      <c r="AL16" s="53">
        <v>1399.2</v>
      </c>
      <c r="AM16" s="42">
        <v>754.1</v>
      </c>
      <c r="AN16" s="42">
        <v>993.5</v>
      </c>
      <c r="AO16" s="42">
        <v>1727.6</v>
      </c>
      <c r="AP16" s="36">
        <f t="shared" si="8"/>
        <v>1.2078729281767957</v>
      </c>
      <c r="AQ16" s="62">
        <v>1</v>
      </c>
      <c r="AR16" s="14">
        <v>0</v>
      </c>
      <c r="AS16" s="60">
        <v>0</v>
      </c>
      <c r="AT16" s="14">
        <v>167.19</v>
      </c>
      <c r="AU16" s="54">
        <f t="shared" si="0"/>
        <v>5472.4</v>
      </c>
      <c r="AV16" s="14">
        <v>145.53</v>
      </c>
      <c r="AW16" s="54">
        <v>4897</v>
      </c>
      <c r="AX16" s="36">
        <f t="shared" si="11"/>
        <v>1.0280400598307602</v>
      </c>
      <c r="AY16" s="20">
        <v>1</v>
      </c>
      <c r="AZ16" s="14"/>
      <c r="BA16" s="14"/>
      <c r="BB16" s="14"/>
      <c r="BC16" s="14"/>
      <c r="BD16" s="14"/>
      <c r="BE16" s="14"/>
      <c r="BF16" s="14" t="s">
        <v>110</v>
      </c>
      <c r="BG16" s="21">
        <v>0</v>
      </c>
      <c r="BH16" s="22"/>
      <c r="BI16" s="22"/>
      <c r="BJ16" s="22"/>
      <c r="BK16" s="23"/>
      <c r="BL16" s="23"/>
      <c r="BM16" s="19"/>
      <c r="BN16" s="21"/>
      <c r="BO16" s="14" t="s">
        <v>107</v>
      </c>
      <c r="BP16" s="63">
        <v>0</v>
      </c>
      <c r="BQ16" s="14" t="s">
        <v>104</v>
      </c>
      <c r="BR16" s="64">
        <v>-1</v>
      </c>
      <c r="BS16" s="65">
        <v>1</v>
      </c>
      <c r="BT16" s="65">
        <v>1</v>
      </c>
      <c r="BU16" s="65">
        <v>1</v>
      </c>
      <c r="BV16" s="56">
        <v>3</v>
      </c>
      <c r="BW16" s="64">
        <v>1</v>
      </c>
      <c r="BX16" s="65" t="s">
        <v>101</v>
      </c>
      <c r="BY16" s="64">
        <v>0.5</v>
      </c>
      <c r="BZ16" s="65" t="s">
        <v>101</v>
      </c>
      <c r="CA16" s="64">
        <v>0.5</v>
      </c>
      <c r="CB16" s="65" t="s">
        <v>102</v>
      </c>
      <c r="CC16" s="64">
        <v>-0.5</v>
      </c>
      <c r="CD16" s="26">
        <f t="shared" si="1"/>
        <v>11.5</v>
      </c>
      <c r="CE16" s="71"/>
      <c r="CF16" s="27"/>
      <c r="CG16" s="28"/>
      <c r="CH16" s="28"/>
      <c r="CI16" s="29"/>
      <c r="CJ16" s="24"/>
      <c r="CK16" s="33">
        <v>1</v>
      </c>
      <c r="CL16" s="33"/>
    </row>
    <row r="17" spans="1:90" s="7" customFormat="1" ht="15" customHeight="1">
      <c r="A17" s="67">
        <v>14</v>
      </c>
      <c r="B17" s="25" t="s">
        <v>35</v>
      </c>
      <c r="C17" s="53">
        <v>24.212</v>
      </c>
      <c r="D17" s="53">
        <v>3137.88</v>
      </c>
      <c r="E17" s="53">
        <v>2949.029</v>
      </c>
      <c r="F17" s="53">
        <v>0</v>
      </c>
      <c r="G17" s="36">
        <f t="shared" si="2"/>
        <v>0.12820689326506074</v>
      </c>
      <c r="H17" s="55" t="s">
        <v>12</v>
      </c>
      <c r="I17" s="63">
        <v>1</v>
      </c>
      <c r="J17" s="66">
        <v>1462</v>
      </c>
      <c r="K17" s="46">
        <v>1479.1</v>
      </c>
      <c r="L17" s="37">
        <f t="shared" si="3"/>
        <v>0.9884389155567576</v>
      </c>
      <c r="M17" s="91" t="s">
        <v>14</v>
      </c>
      <c r="N17" s="35">
        <v>1</v>
      </c>
      <c r="O17" s="49">
        <v>3331.9</v>
      </c>
      <c r="P17" s="50">
        <v>2934.9</v>
      </c>
      <c r="Q17" s="57">
        <f t="shared" si="4"/>
        <v>1.135268663327541</v>
      </c>
      <c r="R17" s="58">
        <v>5</v>
      </c>
      <c r="S17" s="43">
        <v>177.2</v>
      </c>
      <c r="T17" s="43">
        <v>235.7</v>
      </c>
      <c r="U17" s="57">
        <f t="shared" si="5"/>
        <v>0.7518031395842172</v>
      </c>
      <c r="V17" s="58">
        <v>0</v>
      </c>
      <c r="W17" s="43">
        <v>153.845</v>
      </c>
      <c r="X17" s="43">
        <v>238</v>
      </c>
      <c r="Y17" s="59">
        <f t="shared" si="6"/>
        <v>0.6464075630252101</v>
      </c>
      <c r="Z17" s="55" t="s">
        <v>111</v>
      </c>
      <c r="AA17" s="60">
        <v>-1</v>
      </c>
      <c r="AB17" s="43">
        <v>29.4</v>
      </c>
      <c r="AC17" s="89">
        <v>21.2</v>
      </c>
      <c r="AD17" s="61">
        <f t="shared" si="10"/>
        <v>8.2</v>
      </c>
      <c r="AE17" s="60">
        <v>0</v>
      </c>
      <c r="AF17" s="43">
        <v>177.24</v>
      </c>
      <c r="AG17" s="72">
        <v>414.3</v>
      </c>
      <c r="AH17" s="43">
        <v>216.2</v>
      </c>
      <c r="AI17" s="72">
        <v>249.1</v>
      </c>
      <c r="AJ17" s="61">
        <f t="shared" si="7"/>
        <v>0.49290684129332873</v>
      </c>
      <c r="AK17" s="60">
        <v>0</v>
      </c>
      <c r="AL17" s="53">
        <v>1169.7</v>
      </c>
      <c r="AM17" s="42">
        <v>715.7</v>
      </c>
      <c r="AN17" s="42">
        <v>584.4</v>
      </c>
      <c r="AO17" s="42">
        <v>692.3</v>
      </c>
      <c r="AP17" s="36">
        <f t="shared" si="8"/>
        <v>1.7612427223449107</v>
      </c>
      <c r="AQ17" s="62">
        <v>0</v>
      </c>
      <c r="AR17" s="14">
        <v>0</v>
      </c>
      <c r="AS17" s="60">
        <v>0</v>
      </c>
      <c r="AT17" s="14">
        <v>34.7</v>
      </c>
      <c r="AU17" s="54">
        <f t="shared" si="0"/>
        <v>3331.9</v>
      </c>
      <c r="AV17" s="14">
        <v>25.69</v>
      </c>
      <c r="AW17" s="54">
        <v>2824.6</v>
      </c>
      <c r="AX17" s="36">
        <f t="shared" si="11"/>
        <v>1.1450655973582848</v>
      </c>
      <c r="AY17" s="20">
        <v>0</v>
      </c>
      <c r="AZ17" s="14"/>
      <c r="BA17" s="14"/>
      <c r="BB17" s="14"/>
      <c r="BC17" s="14"/>
      <c r="BD17" s="14"/>
      <c r="BE17" s="14"/>
      <c r="BF17" s="14" t="s">
        <v>110</v>
      </c>
      <c r="BG17" s="21">
        <v>0</v>
      </c>
      <c r="BH17" s="22"/>
      <c r="BI17" s="22"/>
      <c r="BJ17" s="22"/>
      <c r="BK17" s="23"/>
      <c r="BL17" s="23"/>
      <c r="BM17" s="19"/>
      <c r="BN17" s="21"/>
      <c r="BO17" s="14" t="s">
        <v>107</v>
      </c>
      <c r="BP17" s="63">
        <v>0</v>
      </c>
      <c r="BQ17" s="14" t="s">
        <v>105</v>
      </c>
      <c r="BR17" s="64">
        <v>0</v>
      </c>
      <c r="BS17" s="65">
        <v>1</v>
      </c>
      <c r="BT17" s="65">
        <v>1</v>
      </c>
      <c r="BU17" s="77">
        <v>1</v>
      </c>
      <c r="BV17" s="56">
        <v>3</v>
      </c>
      <c r="BW17" s="64">
        <v>1</v>
      </c>
      <c r="BX17" s="65" t="s">
        <v>101</v>
      </c>
      <c r="BY17" s="64">
        <v>0.5</v>
      </c>
      <c r="BZ17" s="65" t="s">
        <v>101</v>
      </c>
      <c r="CA17" s="64">
        <v>0.5</v>
      </c>
      <c r="CB17" s="65" t="s">
        <v>102</v>
      </c>
      <c r="CC17" s="64">
        <v>-0.5</v>
      </c>
      <c r="CD17" s="26">
        <f t="shared" si="1"/>
        <v>7.5</v>
      </c>
      <c r="CE17" s="71"/>
      <c r="CF17" s="27"/>
      <c r="CG17" s="28">
        <v>1</v>
      </c>
      <c r="CH17" s="28"/>
      <c r="CI17" s="29"/>
      <c r="CJ17" s="24"/>
      <c r="CK17" s="33"/>
      <c r="CL17" s="33"/>
    </row>
    <row r="18" spans="1:90" s="7" customFormat="1" ht="14.25" customHeight="1">
      <c r="A18" s="67">
        <v>15</v>
      </c>
      <c r="B18" s="25" t="s">
        <v>36</v>
      </c>
      <c r="C18" s="53">
        <v>103.437</v>
      </c>
      <c r="D18" s="53">
        <v>9800.659</v>
      </c>
      <c r="E18" s="53">
        <v>8378.577</v>
      </c>
      <c r="F18" s="53">
        <v>0</v>
      </c>
      <c r="G18" s="36">
        <f t="shared" si="2"/>
        <v>0.07273631197075835</v>
      </c>
      <c r="H18" s="55" t="s">
        <v>12</v>
      </c>
      <c r="I18" s="63">
        <v>1</v>
      </c>
      <c r="J18" s="66">
        <v>1436</v>
      </c>
      <c r="K18" s="46">
        <v>1840.9</v>
      </c>
      <c r="L18" s="37">
        <f t="shared" si="3"/>
        <v>0.7800532348307893</v>
      </c>
      <c r="M18" s="91" t="s">
        <v>14</v>
      </c>
      <c r="N18" s="35">
        <v>1</v>
      </c>
      <c r="O18" s="49">
        <v>10674.9</v>
      </c>
      <c r="P18" s="50">
        <v>6453</v>
      </c>
      <c r="Q18" s="57">
        <f t="shared" si="4"/>
        <v>1.6542538354253835</v>
      </c>
      <c r="R18" s="58">
        <v>5</v>
      </c>
      <c r="S18" s="43">
        <v>1586.02</v>
      </c>
      <c r="T18" s="43">
        <v>1508.4</v>
      </c>
      <c r="U18" s="57">
        <f t="shared" si="5"/>
        <v>1.051458499071864</v>
      </c>
      <c r="V18" s="58">
        <v>0.5</v>
      </c>
      <c r="W18" s="43">
        <v>622.746</v>
      </c>
      <c r="X18" s="43">
        <v>664.1</v>
      </c>
      <c r="Y18" s="59">
        <f t="shared" si="6"/>
        <v>0.9377292576419214</v>
      </c>
      <c r="Z18" s="55" t="s">
        <v>111</v>
      </c>
      <c r="AA18" s="60">
        <v>-1</v>
      </c>
      <c r="AB18" s="43">
        <v>232.44</v>
      </c>
      <c r="AC18" s="89">
        <v>191.3</v>
      </c>
      <c r="AD18" s="61">
        <f t="shared" si="10"/>
        <v>41.139999999999986</v>
      </c>
      <c r="AE18" s="60">
        <v>0</v>
      </c>
      <c r="AF18" s="43">
        <v>1586</v>
      </c>
      <c r="AG18" s="72">
        <v>762.3</v>
      </c>
      <c r="AH18" s="43">
        <v>1591.2</v>
      </c>
      <c r="AI18" s="72">
        <v>563.4</v>
      </c>
      <c r="AJ18" s="61">
        <f t="shared" si="7"/>
        <v>0.7366638115301217</v>
      </c>
      <c r="AK18" s="60">
        <v>0</v>
      </c>
      <c r="AL18" s="53">
        <v>3656.9</v>
      </c>
      <c r="AM18" s="42">
        <v>1529.6</v>
      </c>
      <c r="AN18" s="42">
        <v>3352.6</v>
      </c>
      <c r="AO18" s="42">
        <v>1365</v>
      </c>
      <c r="AP18" s="36">
        <f t="shared" si="8"/>
        <v>1.7560987322320398</v>
      </c>
      <c r="AQ18" s="62">
        <v>0</v>
      </c>
      <c r="AR18" s="14">
        <v>0</v>
      </c>
      <c r="AS18" s="60">
        <v>0</v>
      </c>
      <c r="AT18" s="14">
        <v>1377.45</v>
      </c>
      <c r="AU18" s="54">
        <f t="shared" si="0"/>
        <v>10674.9</v>
      </c>
      <c r="AV18" s="14">
        <v>1250.19</v>
      </c>
      <c r="AW18" s="54">
        <v>8822.4</v>
      </c>
      <c r="AX18" s="36">
        <f t="shared" si="11"/>
        <v>0.9105897380707988</v>
      </c>
      <c r="AY18" s="20">
        <v>1</v>
      </c>
      <c r="AZ18" s="14"/>
      <c r="BA18" s="14"/>
      <c r="BB18" s="14"/>
      <c r="BC18" s="14"/>
      <c r="BD18" s="14"/>
      <c r="BE18" s="14"/>
      <c r="BF18" s="14" t="s">
        <v>110</v>
      </c>
      <c r="BG18" s="21">
        <v>0</v>
      </c>
      <c r="BH18" s="22"/>
      <c r="BI18" s="22"/>
      <c r="BJ18" s="22"/>
      <c r="BK18" s="23"/>
      <c r="BL18" s="23"/>
      <c r="BM18" s="19"/>
      <c r="BN18" s="21"/>
      <c r="BO18" s="14" t="s">
        <v>107</v>
      </c>
      <c r="BP18" s="63">
        <v>0</v>
      </c>
      <c r="BQ18" s="14" t="s">
        <v>104</v>
      </c>
      <c r="BR18" s="64">
        <v>-1</v>
      </c>
      <c r="BS18" s="65">
        <v>1</v>
      </c>
      <c r="BT18" s="65">
        <v>1</v>
      </c>
      <c r="BU18" s="65">
        <v>1</v>
      </c>
      <c r="BV18" s="56">
        <v>3</v>
      </c>
      <c r="BW18" s="64">
        <v>1</v>
      </c>
      <c r="BX18" s="65" t="s">
        <v>101</v>
      </c>
      <c r="BY18" s="64">
        <v>0.5</v>
      </c>
      <c r="BZ18" s="65" t="s">
        <v>101</v>
      </c>
      <c r="CA18" s="64">
        <v>0.5</v>
      </c>
      <c r="CB18" s="65" t="s">
        <v>102</v>
      </c>
      <c r="CC18" s="64">
        <v>-0.5</v>
      </c>
      <c r="CD18" s="26">
        <f t="shared" si="1"/>
        <v>8</v>
      </c>
      <c r="CE18" s="71"/>
      <c r="CF18" s="27"/>
      <c r="CG18" s="28">
        <v>1</v>
      </c>
      <c r="CH18" s="28"/>
      <c r="CI18" s="29"/>
      <c r="CJ18" s="24"/>
      <c r="CK18" s="33"/>
      <c r="CL18" s="33"/>
    </row>
    <row r="19" spans="1:90" s="7" customFormat="1" ht="15.75">
      <c r="A19" s="67">
        <v>16</v>
      </c>
      <c r="B19" s="25" t="s">
        <v>37</v>
      </c>
      <c r="C19" s="53"/>
      <c r="D19" s="53">
        <v>3395.94</v>
      </c>
      <c r="E19" s="53">
        <f>3026.9</f>
        <v>3026.9</v>
      </c>
      <c r="F19" s="53">
        <v>0</v>
      </c>
      <c r="G19" s="36">
        <f t="shared" si="2"/>
        <v>0</v>
      </c>
      <c r="H19" s="55" t="s">
        <v>12</v>
      </c>
      <c r="I19" s="63">
        <v>1</v>
      </c>
      <c r="J19" s="66">
        <v>1443.1</v>
      </c>
      <c r="K19" s="46">
        <v>1623.4</v>
      </c>
      <c r="L19" s="37">
        <f t="shared" si="3"/>
        <v>0.8889367993100898</v>
      </c>
      <c r="M19" s="91" t="s">
        <v>14</v>
      </c>
      <c r="N19" s="35">
        <v>1</v>
      </c>
      <c r="O19" s="49">
        <v>3491.5</v>
      </c>
      <c r="P19" s="50">
        <v>2890.1</v>
      </c>
      <c r="Q19" s="57">
        <f t="shared" si="4"/>
        <v>1.2080896854780112</v>
      </c>
      <c r="R19" s="58">
        <v>5</v>
      </c>
      <c r="S19" s="43">
        <v>341.7</v>
      </c>
      <c r="T19" s="43">
        <v>332.7</v>
      </c>
      <c r="U19" s="57">
        <f t="shared" si="5"/>
        <v>1.0270513976555455</v>
      </c>
      <c r="V19" s="58">
        <v>1</v>
      </c>
      <c r="W19" s="43">
        <v>302.7</v>
      </c>
      <c r="X19" s="43">
        <v>286.9</v>
      </c>
      <c r="Y19" s="59">
        <f t="shared" si="6"/>
        <v>1.0550714534681074</v>
      </c>
      <c r="Z19" s="55" t="s">
        <v>111</v>
      </c>
      <c r="AA19" s="60">
        <v>-1</v>
      </c>
      <c r="AB19" s="43">
        <v>12.34</v>
      </c>
      <c r="AC19" s="89">
        <v>8.7</v>
      </c>
      <c r="AD19" s="61">
        <f t="shared" si="10"/>
        <v>3.6400000000000006</v>
      </c>
      <c r="AE19" s="60">
        <v>0</v>
      </c>
      <c r="AF19" s="43">
        <v>341.74</v>
      </c>
      <c r="AG19" s="72">
        <v>433.1</v>
      </c>
      <c r="AH19" s="43">
        <v>317.5</v>
      </c>
      <c r="AI19" s="72">
        <v>238.8</v>
      </c>
      <c r="AJ19" s="61">
        <f>(AF19/AG19)/(AH19/AI19)</f>
        <v>0.5934692538865568</v>
      </c>
      <c r="AK19" s="60">
        <v>0</v>
      </c>
      <c r="AL19" s="53">
        <v>1184.5</v>
      </c>
      <c r="AM19" s="42">
        <v>499.7</v>
      </c>
      <c r="AN19" s="42">
        <v>639.8</v>
      </c>
      <c r="AO19" s="42">
        <v>835.7</v>
      </c>
      <c r="AP19" s="36">
        <f t="shared" si="8"/>
        <v>1.7990583232077766</v>
      </c>
      <c r="AQ19" s="62">
        <v>0</v>
      </c>
      <c r="AR19" s="14">
        <v>0</v>
      </c>
      <c r="AS19" s="60">
        <v>0</v>
      </c>
      <c r="AT19" s="14">
        <v>11.14</v>
      </c>
      <c r="AU19" s="54">
        <f t="shared" si="0"/>
        <v>3491.5</v>
      </c>
      <c r="AV19" s="14">
        <v>9.48</v>
      </c>
      <c r="AW19" s="54">
        <v>3039</v>
      </c>
      <c r="AX19" s="36">
        <f t="shared" si="11"/>
        <v>1.0228112758471295</v>
      </c>
      <c r="AY19" s="20">
        <v>1</v>
      </c>
      <c r="AZ19" s="14"/>
      <c r="BA19" s="14"/>
      <c r="BB19" s="14"/>
      <c r="BC19" s="14"/>
      <c r="BD19" s="14"/>
      <c r="BE19" s="14"/>
      <c r="BF19" s="14" t="s">
        <v>110</v>
      </c>
      <c r="BG19" s="21">
        <v>0</v>
      </c>
      <c r="BH19" s="22"/>
      <c r="BI19" s="22"/>
      <c r="BJ19" s="22"/>
      <c r="BK19" s="23"/>
      <c r="BL19" s="23"/>
      <c r="BM19" s="19"/>
      <c r="BN19" s="21"/>
      <c r="BO19" s="14" t="s">
        <v>107</v>
      </c>
      <c r="BP19" s="63">
        <v>0</v>
      </c>
      <c r="BQ19" s="14" t="s">
        <v>105</v>
      </c>
      <c r="BR19" s="64">
        <v>0</v>
      </c>
      <c r="BS19" s="65">
        <v>1</v>
      </c>
      <c r="BT19" s="65">
        <v>1</v>
      </c>
      <c r="BU19" s="77">
        <v>1</v>
      </c>
      <c r="BV19" s="56">
        <v>3</v>
      </c>
      <c r="BW19" s="64">
        <v>1</v>
      </c>
      <c r="BX19" s="65" t="s">
        <v>101</v>
      </c>
      <c r="BY19" s="64">
        <v>0.5</v>
      </c>
      <c r="BZ19" s="65" t="s">
        <v>101</v>
      </c>
      <c r="CA19" s="64">
        <v>0.5</v>
      </c>
      <c r="CB19" s="65" t="s">
        <v>102</v>
      </c>
      <c r="CC19" s="64">
        <v>-0.5</v>
      </c>
      <c r="CD19" s="26">
        <f t="shared" si="1"/>
        <v>9.5</v>
      </c>
      <c r="CE19" s="71"/>
      <c r="CF19" s="27"/>
      <c r="CG19" s="28"/>
      <c r="CH19" s="28"/>
      <c r="CI19" s="29">
        <v>1</v>
      </c>
      <c r="CJ19" s="24"/>
      <c r="CK19" s="33"/>
      <c r="CL19" s="33"/>
    </row>
    <row r="20" spans="1:90" s="7" customFormat="1" ht="15.75">
      <c r="A20" s="67">
        <v>17</v>
      </c>
      <c r="B20" s="25" t="s">
        <v>38</v>
      </c>
      <c r="C20" s="53"/>
      <c r="D20" s="53">
        <f>1521.813</f>
        <v>1521.813</v>
      </c>
      <c r="E20" s="53">
        <f>1016.9</f>
        <v>1016.9</v>
      </c>
      <c r="F20" s="53">
        <v>0</v>
      </c>
      <c r="G20" s="36">
        <f t="shared" si="2"/>
        <v>0</v>
      </c>
      <c r="H20" s="55" t="s">
        <v>12</v>
      </c>
      <c r="I20" s="63">
        <v>1</v>
      </c>
      <c r="J20" s="66">
        <v>1198.8</v>
      </c>
      <c r="K20" s="46">
        <v>1279.3</v>
      </c>
      <c r="L20" s="37">
        <f t="shared" si="3"/>
        <v>0.9370749628703197</v>
      </c>
      <c r="M20" s="91" t="s">
        <v>14</v>
      </c>
      <c r="N20" s="35">
        <v>1</v>
      </c>
      <c r="O20" s="49">
        <v>1830.8</v>
      </c>
      <c r="P20" s="50">
        <v>1820.8</v>
      </c>
      <c r="Q20" s="57">
        <f t="shared" si="4"/>
        <v>1.0054920913884007</v>
      </c>
      <c r="R20" s="58">
        <v>5</v>
      </c>
      <c r="S20" s="43">
        <v>438.5</v>
      </c>
      <c r="T20" s="43">
        <v>438.5</v>
      </c>
      <c r="U20" s="57">
        <f t="shared" si="5"/>
        <v>1</v>
      </c>
      <c r="V20" s="58">
        <v>1</v>
      </c>
      <c r="W20" s="43">
        <v>500</v>
      </c>
      <c r="X20" s="43">
        <v>444.3</v>
      </c>
      <c r="Y20" s="59">
        <f t="shared" si="6"/>
        <v>1.1253657438667566</v>
      </c>
      <c r="Z20" s="55" t="s">
        <v>111</v>
      </c>
      <c r="AA20" s="60">
        <v>0</v>
      </c>
      <c r="AB20" s="43">
        <v>6.54</v>
      </c>
      <c r="AC20" s="89">
        <v>5.8</v>
      </c>
      <c r="AD20" s="61">
        <f t="shared" si="10"/>
        <v>0.7400000000000002</v>
      </c>
      <c r="AE20" s="60">
        <v>0</v>
      </c>
      <c r="AF20" s="43">
        <v>438.5</v>
      </c>
      <c r="AG20" s="72">
        <v>123.6</v>
      </c>
      <c r="AH20" s="43">
        <v>437.09</v>
      </c>
      <c r="AI20" s="72">
        <v>138.1</v>
      </c>
      <c r="AJ20" s="61">
        <f t="shared" si="7"/>
        <v>1.120918236755725</v>
      </c>
      <c r="AK20" s="60">
        <v>1</v>
      </c>
      <c r="AL20" s="53">
        <v>432.2</v>
      </c>
      <c r="AM20" s="42">
        <v>258.6</v>
      </c>
      <c r="AN20" s="42">
        <v>314.1</v>
      </c>
      <c r="AO20" s="42">
        <v>477.3</v>
      </c>
      <c r="AP20" s="36">
        <f t="shared" si="8"/>
        <v>1.2348571428571429</v>
      </c>
      <c r="AQ20" s="62">
        <v>1</v>
      </c>
      <c r="AR20" s="14">
        <v>0</v>
      </c>
      <c r="AS20" s="60">
        <v>0</v>
      </c>
      <c r="AT20" s="14">
        <v>4.64</v>
      </c>
      <c r="AU20" s="54">
        <f t="shared" si="0"/>
        <v>1830.8</v>
      </c>
      <c r="AV20" s="14">
        <v>4.9</v>
      </c>
      <c r="AW20" s="54">
        <v>1712.8</v>
      </c>
      <c r="AX20" s="36">
        <f t="shared" si="11"/>
        <v>0.885906016328314</v>
      </c>
      <c r="AY20" s="20">
        <v>1</v>
      </c>
      <c r="AZ20" s="14"/>
      <c r="BA20" s="14"/>
      <c r="BB20" s="14"/>
      <c r="BC20" s="14"/>
      <c r="BD20" s="14"/>
      <c r="BE20" s="14"/>
      <c r="BF20" s="14" t="s">
        <v>110</v>
      </c>
      <c r="BG20" s="21">
        <v>0</v>
      </c>
      <c r="BH20" s="22"/>
      <c r="BI20" s="22"/>
      <c r="BJ20" s="22"/>
      <c r="BK20" s="23"/>
      <c r="BL20" s="23"/>
      <c r="BM20" s="19"/>
      <c r="BN20" s="21"/>
      <c r="BO20" s="14" t="s">
        <v>107</v>
      </c>
      <c r="BP20" s="63">
        <v>0</v>
      </c>
      <c r="BQ20" s="14" t="s">
        <v>106</v>
      </c>
      <c r="BR20" s="64">
        <v>0</v>
      </c>
      <c r="BS20" s="65">
        <v>1</v>
      </c>
      <c r="BT20" s="65">
        <v>1</v>
      </c>
      <c r="BU20" s="77">
        <v>1</v>
      </c>
      <c r="BV20" s="56">
        <v>3</v>
      </c>
      <c r="BW20" s="64">
        <v>1</v>
      </c>
      <c r="BX20" s="65" t="s">
        <v>101</v>
      </c>
      <c r="BY20" s="64">
        <v>0.5</v>
      </c>
      <c r="BZ20" s="65" t="s">
        <v>101</v>
      </c>
      <c r="CA20" s="64">
        <v>0.5</v>
      </c>
      <c r="CB20" s="65" t="s">
        <v>102</v>
      </c>
      <c r="CC20" s="64">
        <v>-0.5</v>
      </c>
      <c r="CD20" s="26">
        <f t="shared" si="1"/>
        <v>12.5</v>
      </c>
      <c r="CE20" s="71"/>
      <c r="CF20" s="27"/>
      <c r="CG20" s="28"/>
      <c r="CH20" s="28"/>
      <c r="CI20" s="29"/>
      <c r="CJ20" s="24"/>
      <c r="CK20" s="33"/>
      <c r="CL20" s="33">
        <v>1</v>
      </c>
    </row>
    <row r="21" spans="1:90" s="7" customFormat="1" ht="15.75">
      <c r="A21" s="67">
        <v>18</v>
      </c>
      <c r="B21" s="25" t="s">
        <v>39</v>
      </c>
      <c r="C21" s="53"/>
      <c r="D21" s="53">
        <v>2851.35</v>
      </c>
      <c r="E21" s="53">
        <v>2320.817</v>
      </c>
      <c r="F21" s="53">
        <v>0</v>
      </c>
      <c r="G21" s="36">
        <f t="shared" si="2"/>
        <v>0</v>
      </c>
      <c r="H21" s="55" t="s">
        <v>12</v>
      </c>
      <c r="I21" s="63">
        <v>1</v>
      </c>
      <c r="J21" s="66">
        <v>1499.5</v>
      </c>
      <c r="K21" s="46">
        <v>1500.1</v>
      </c>
      <c r="L21" s="37">
        <f t="shared" si="3"/>
        <v>0.9996000266648891</v>
      </c>
      <c r="M21" s="91" t="s">
        <v>14</v>
      </c>
      <c r="N21" s="35">
        <v>1</v>
      </c>
      <c r="O21" s="49">
        <v>3046.6</v>
      </c>
      <c r="P21" s="50">
        <v>2645.7</v>
      </c>
      <c r="Q21" s="57">
        <f t="shared" si="4"/>
        <v>1.1515288959443626</v>
      </c>
      <c r="R21" s="58">
        <v>5</v>
      </c>
      <c r="S21" s="43">
        <v>499.6</v>
      </c>
      <c r="T21" s="43">
        <v>499.6</v>
      </c>
      <c r="U21" s="57">
        <f t="shared" si="5"/>
        <v>1</v>
      </c>
      <c r="V21" s="58">
        <v>1</v>
      </c>
      <c r="W21" s="43">
        <v>498.8</v>
      </c>
      <c r="X21" s="43">
        <v>479</v>
      </c>
      <c r="Y21" s="59">
        <f t="shared" si="6"/>
        <v>1.0413361169102298</v>
      </c>
      <c r="Z21" s="55" t="s">
        <v>111</v>
      </c>
      <c r="AA21" s="60">
        <v>-1</v>
      </c>
      <c r="AB21" s="43">
        <v>4.1</v>
      </c>
      <c r="AC21" s="89">
        <v>2.8</v>
      </c>
      <c r="AD21" s="61">
        <f t="shared" si="10"/>
        <v>1.2999999999999998</v>
      </c>
      <c r="AE21" s="60">
        <v>0</v>
      </c>
      <c r="AF21" s="43">
        <v>499.6</v>
      </c>
      <c r="AG21" s="72">
        <v>345.3</v>
      </c>
      <c r="AH21" s="43">
        <v>503.2</v>
      </c>
      <c r="AI21" s="72">
        <v>211.4</v>
      </c>
      <c r="AJ21" s="61">
        <f t="shared" si="7"/>
        <v>0.6078412955808571</v>
      </c>
      <c r="AK21" s="60">
        <v>0</v>
      </c>
      <c r="AL21" s="53">
        <v>895.4</v>
      </c>
      <c r="AM21" s="42">
        <v>567.1</v>
      </c>
      <c r="AN21" s="42">
        <v>597.3</v>
      </c>
      <c r="AO21" s="42">
        <v>769.8</v>
      </c>
      <c r="AP21" s="36">
        <f t="shared" si="8"/>
        <v>1.3887912315169062</v>
      </c>
      <c r="AQ21" s="62">
        <v>0.5</v>
      </c>
      <c r="AR21" s="14">
        <v>0</v>
      </c>
      <c r="AS21" s="60">
        <v>0</v>
      </c>
      <c r="AT21" s="14">
        <v>41.89</v>
      </c>
      <c r="AU21" s="54">
        <f t="shared" si="0"/>
        <v>3046.6</v>
      </c>
      <c r="AV21" s="14">
        <v>33.2</v>
      </c>
      <c r="AW21" s="54">
        <v>2580.6</v>
      </c>
      <c r="AX21" s="36">
        <f t="shared" si="11"/>
        <v>1.0687534553628417</v>
      </c>
      <c r="AY21" s="20">
        <v>0</v>
      </c>
      <c r="AZ21" s="14"/>
      <c r="BA21" s="14"/>
      <c r="BB21" s="14"/>
      <c r="BC21" s="14"/>
      <c r="BD21" s="14"/>
      <c r="BE21" s="14"/>
      <c r="BF21" s="14" t="s">
        <v>110</v>
      </c>
      <c r="BG21" s="21">
        <v>0</v>
      </c>
      <c r="BH21" s="22"/>
      <c r="BI21" s="22"/>
      <c r="BJ21" s="22"/>
      <c r="BK21" s="23"/>
      <c r="BL21" s="23"/>
      <c r="BM21" s="19"/>
      <c r="BN21" s="21"/>
      <c r="BO21" s="14" t="s">
        <v>107</v>
      </c>
      <c r="BP21" s="63">
        <v>0</v>
      </c>
      <c r="BQ21" s="14" t="s">
        <v>105</v>
      </c>
      <c r="BR21" s="64">
        <v>0</v>
      </c>
      <c r="BS21" s="65">
        <v>1</v>
      </c>
      <c r="BT21" s="65">
        <v>1</v>
      </c>
      <c r="BU21" s="77">
        <v>1</v>
      </c>
      <c r="BV21" s="56">
        <v>3</v>
      </c>
      <c r="BW21" s="64">
        <v>1</v>
      </c>
      <c r="BX21" s="65" t="s">
        <v>101</v>
      </c>
      <c r="BY21" s="64">
        <v>0.5</v>
      </c>
      <c r="BZ21" s="65" t="s">
        <v>101</v>
      </c>
      <c r="CA21" s="64">
        <v>0.5</v>
      </c>
      <c r="CB21" s="65" t="s">
        <v>102</v>
      </c>
      <c r="CC21" s="64">
        <v>-0.5</v>
      </c>
      <c r="CD21" s="26">
        <f t="shared" si="1"/>
        <v>9</v>
      </c>
      <c r="CE21" s="71"/>
      <c r="CF21" s="27"/>
      <c r="CG21" s="28"/>
      <c r="CH21" s="28">
        <v>1</v>
      </c>
      <c r="CI21" s="29"/>
      <c r="CJ21" s="24"/>
      <c r="CK21" s="33"/>
      <c r="CL21" s="33"/>
    </row>
    <row r="22" spans="1:90" s="7" customFormat="1" ht="15.75">
      <c r="A22" s="67">
        <v>19</v>
      </c>
      <c r="B22" s="25" t="s">
        <v>40</v>
      </c>
      <c r="C22" s="53">
        <v>365.846</v>
      </c>
      <c r="D22" s="53">
        <v>15338.189</v>
      </c>
      <c r="E22" s="53">
        <v>12675.665</v>
      </c>
      <c r="F22" s="53">
        <v>0</v>
      </c>
      <c r="G22" s="36">
        <f t="shared" si="2"/>
        <v>0.13740570977012792</v>
      </c>
      <c r="H22" s="55" t="s">
        <v>12</v>
      </c>
      <c r="I22" s="63">
        <v>1</v>
      </c>
      <c r="J22" s="66">
        <v>2640.4</v>
      </c>
      <c r="K22" s="46">
        <v>2802.7</v>
      </c>
      <c r="L22" s="37">
        <f t="shared" si="3"/>
        <v>0.9420915545723767</v>
      </c>
      <c r="M22" s="91" t="s">
        <v>14</v>
      </c>
      <c r="N22" s="35">
        <v>1</v>
      </c>
      <c r="O22" s="49">
        <v>16759.8</v>
      </c>
      <c r="P22" s="50">
        <v>13962.6</v>
      </c>
      <c r="Q22" s="57">
        <f t="shared" si="4"/>
        <v>1.2003351811267242</v>
      </c>
      <c r="R22" s="58">
        <v>5</v>
      </c>
      <c r="S22" s="43">
        <v>2843.047</v>
      </c>
      <c r="T22" s="43">
        <v>2527.047</v>
      </c>
      <c r="U22" s="57">
        <f t="shared" si="5"/>
        <v>1.125047140001749</v>
      </c>
      <c r="V22" s="58">
        <v>0.5</v>
      </c>
      <c r="W22" s="43">
        <v>1990.2</v>
      </c>
      <c r="X22" s="43">
        <v>2433.6</v>
      </c>
      <c r="Y22" s="59">
        <f t="shared" si="6"/>
        <v>0.8178007889546351</v>
      </c>
      <c r="Z22" s="55" t="s">
        <v>111</v>
      </c>
      <c r="AA22" s="60">
        <v>-1</v>
      </c>
      <c r="AB22" s="43">
        <v>45.24</v>
      </c>
      <c r="AC22" s="89">
        <v>55.75</v>
      </c>
      <c r="AD22" s="61">
        <f t="shared" si="10"/>
        <v>-10.509999999999998</v>
      </c>
      <c r="AE22" s="60">
        <v>1</v>
      </c>
      <c r="AF22" s="43">
        <v>2843</v>
      </c>
      <c r="AG22" s="72">
        <v>1246.6</v>
      </c>
      <c r="AH22" s="43">
        <v>2494</v>
      </c>
      <c r="AI22" s="72">
        <v>1354.1</v>
      </c>
      <c r="AJ22" s="61">
        <f t="shared" si="7"/>
        <v>1.2382377098587065</v>
      </c>
      <c r="AK22" s="60">
        <v>1</v>
      </c>
      <c r="AL22" s="53">
        <v>5808.8</v>
      </c>
      <c r="AM22" s="42">
        <v>2496.2</v>
      </c>
      <c r="AN22" s="42">
        <v>3966.3</v>
      </c>
      <c r="AO22" s="42">
        <v>3432.7</v>
      </c>
      <c r="AP22" s="36">
        <f t="shared" si="8"/>
        <v>1.7610962891098714</v>
      </c>
      <c r="AQ22" s="62">
        <v>0</v>
      </c>
      <c r="AR22" s="14">
        <v>0</v>
      </c>
      <c r="AS22" s="60">
        <v>0</v>
      </c>
      <c r="AT22" s="14">
        <v>75.11</v>
      </c>
      <c r="AU22" s="54">
        <f t="shared" si="0"/>
        <v>16759.8</v>
      </c>
      <c r="AV22" s="14">
        <v>84.73</v>
      </c>
      <c r="AW22" s="54">
        <v>19128.4</v>
      </c>
      <c r="AX22" s="36">
        <f t="shared" si="11"/>
        <v>1.0117433736611692</v>
      </c>
      <c r="AY22" s="20">
        <v>1</v>
      </c>
      <c r="AZ22" s="14"/>
      <c r="BA22" s="14"/>
      <c r="BB22" s="14"/>
      <c r="BC22" s="14"/>
      <c r="BD22" s="14"/>
      <c r="BE22" s="14"/>
      <c r="BF22" s="14" t="s">
        <v>110</v>
      </c>
      <c r="BG22" s="21">
        <v>0</v>
      </c>
      <c r="BH22" s="22"/>
      <c r="BI22" s="22"/>
      <c r="BJ22" s="22"/>
      <c r="BK22" s="23"/>
      <c r="BL22" s="23"/>
      <c r="BM22" s="19"/>
      <c r="BN22" s="21"/>
      <c r="BO22" s="14" t="s">
        <v>107</v>
      </c>
      <c r="BP22" s="63">
        <v>0</v>
      </c>
      <c r="BQ22" s="14" t="s">
        <v>104</v>
      </c>
      <c r="BR22" s="64">
        <v>-1</v>
      </c>
      <c r="BS22" s="65">
        <v>1</v>
      </c>
      <c r="BT22" s="65">
        <v>1</v>
      </c>
      <c r="BU22" s="65">
        <v>1</v>
      </c>
      <c r="BV22" s="56">
        <v>3</v>
      </c>
      <c r="BW22" s="64">
        <v>1</v>
      </c>
      <c r="BX22" s="65" t="s">
        <v>101</v>
      </c>
      <c r="BY22" s="64">
        <v>0.5</v>
      </c>
      <c r="BZ22" s="65" t="s">
        <v>101</v>
      </c>
      <c r="CA22" s="64">
        <v>0.5</v>
      </c>
      <c r="CB22" s="65" t="s">
        <v>102</v>
      </c>
      <c r="CC22" s="64">
        <v>-0.5</v>
      </c>
      <c r="CD22" s="26">
        <f t="shared" si="1"/>
        <v>10</v>
      </c>
      <c r="CE22" s="71"/>
      <c r="CF22" s="27"/>
      <c r="CG22" s="28"/>
      <c r="CH22" s="28"/>
      <c r="CI22" s="29">
        <v>1</v>
      </c>
      <c r="CJ22" s="24"/>
      <c r="CK22" s="33"/>
      <c r="CL22" s="33"/>
    </row>
    <row r="23" spans="1:90" s="7" customFormat="1" ht="15.75">
      <c r="A23" s="67">
        <v>20</v>
      </c>
      <c r="B23" s="25" t="s">
        <v>41</v>
      </c>
      <c r="C23" s="53">
        <v>169.167</v>
      </c>
      <c r="D23" s="53">
        <v>5553.344</v>
      </c>
      <c r="E23" s="53">
        <f>4757.584</f>
        <v>4757.584</v>
      </c>
      <c r="F23" s="53">
        <v>0</v>
      </c>
      <c r="G23" s="36">
        <f t="shared" si="2"/>
        <v>0.21258545290037192</v>
      </c>
      <c r="H23" s="55" t="s">
        <v>12</v>
      </c>
      <c r="I23" s="63">
        <v>0</v>
      </c>
      <c r="J23" s="66">
        <v>1557.1</v>
      </c>
      <c r="K23" s="46">
        <v>1966.5</v>
      </c>
      <c r="L23" s="37">
        <f t="shared" si="3"/>
        <v>0.791812865497076</v>
      </c>
      <c r="M23" s="91" t="s">
        <v>14</v>
      </c>
      <c r="N23" s="35">
        <v>1</v>
      </c>
      <c r="O23" s="49">
        <v>6316.6</v>
      </c>
      <c r="P23" s="50">
        <v>4275</v>
      </c>
      <c r="Q23" s="57">
        <f t="shared" si="4"/>
        <v>1.4775672514619884</v>
      </c>
      <c r="R23" s="58">
        <v>5</v>
      </c>
      <c r="S23" s="43">
        <v>731.197</v>
      </c>
      <c r="T23" s="43">
        <v>714.757</v>
      </c>
      <c r="U23" s="57">
        <f t="shared" si="5"/>
        <v>1.0230008240562878</v>
      </c>
      <c r="V23" s="58">
        <v>1</v>
      </c>
      <c r="W23" s="43">
        <v>641.6</v>
      </c>
      <c r="X23" s="43">
        <v>596.7</v>
      </c>
      <c r="Y23" s="59">
        <f t="shared" si="6"/>
        <v>1.0752471928942517</v>
      </c>
      <c r="Z23" s="55" t="s">
        <v>111</v>
      </c>
      <c r="AA23" s="60">
        <v>-1</v>
      </c>
      <c r="AB23" s="43">
        <v>43.2</v>
      </c>
      <c r="AC23" s="89">
        <v>45.35</v>
      </c>
      <c r="AD23" s="61">
        <f t="shared" si="10"/>
        <v>-2.1499999999999986</v>
      </c>
      <c r="AE23" s="60">
        <v>1</v>
      </c>
      <c r="AF23" s="43">
        <v>731.2</v>
      </c>
      <c r="AG23" s="72">
        <v>627.6</v>
      </c>
      <c r="AH23" s="43">
        <v>649.3</v>
      </c>
      <c r="AI23" s="72">
        <v>394.4</v>
      </c>
      <c r="AJ23" s="61">
        <f t="shared" si="7"/>
        <v>0.7076927577151528</v>
      </c>
      <c r="AK23" s="60">
        <v>0</v>
      </c>
      <c r="AL23" s="53">
        <v>2062.3</v>
      </c>
      <c r="AM23" s="42">
        <v>1169.1</v>
      </c>
      <c r="AN23" s="42">
        <v>1199.5</v>
      </c>
      <c r="AO23" s="42">
        <v>1291.6</v>
      </c>
      <c r="AP23" s="36">
        <f t="shared" si="8"/>
        <v>1.6903174689907658</v>
      </c>
      <c r="AQ23" s="62">
        <v>0</v>
      </c>
      <c r="AR23" s="14">
        <v>0</v>
      </c>
      <c r="AS23" s="60">
        <v>0</v>
      </c>
      <c r="AT23" s="14">
        <v>140.2</v>
      </c>
      <c r="AU23" s="54">
        <f t="shared" si="0"/>
        <v>6316.6</v>
      </c>
      <c r="AV23" s="14">
        <v>228.43</v>
      </c>
      <c r="AW23" s="54">
        <v>5486.6</v>
      </c>
      <c r="AX23" s="36">
        <f t="shared" si="11"/>
        <v>0.5331075056796448</v>
      </c>
      <c r="AY23" s="20">
        <v>1</v>
      </c>
      <c r="AZ23" s="14"/>
      <c r="BA23" s="14"/>
      <c r="BB23" s="14"/>
      <c r="BC23" s="14"/>
      <c r="BD23" s="14"/>
      <c r="BE23" s="14"/>
      <c r="BF23" s="14" t="s">
        <v>110</v>
      </c>
      <c r="BG23" s="21">
        <v>0</v>
      </c>
      <c r="BH23" s="22"/>
      <c r="BI23" s="22"/>
      <c r="BJ23" s="22"/>
      <c r="BK23" s="23"/>
      <c r="BL23" s="23"/>
      <c r="BM23" s="19"/>
      <c r="BN23" s="21"/>
      <c r="BO23" s="14" t="s">
        <v>107</v>
      </c>
      <c r="BP23" s="63">
        <v>0</v>
      </c>
      <c r="BQ23" s="14" t="s">
        <v>104</v>
      </c>
      <c r="BR23" s="64">
        <v>-1</v>
      </c>
      <c r="BS23" s="65">
        <v>1</v>
      </c>
      <c r="BT23" s="65">
        <v>1</v>
      </c>
      <c r="BU23" s="65">
        <v>1</v>
      </c>
      <c r="BV23" s="56">
        <v>3</v>
      </c>
      <c r="BW23" s="64">
        <v>1</v>
      </c>
      <c r="BX23" s="65" t="s">
        <v>101</v>
      </c>
      <c r="BY23" s="64">
        <v>0.5</v>
      </c>
      <c r="BZ23" s="65" t="s">
        <v>101</v>
      </c>
      <c r="CA23" s="64">
        <v>0.5</v>
      </c>
      <c r="CB23" s="65" t="s">
        <v>102</v>
      </c>
      <c r="CC23" s="64">
        <v>-0.5</v>
      </c>
      <c r="CD23" s="26">
        <f t="shared" si="1"/>
        <v>8.5</v>
      </c>
      <c r="CE23" s="71"/>
      <c r="CF23" s="27"/>
      <c r="CG23" s="28"/>
      <c r="CH23" s="28">
        <v>1</v>
      </c>
      <c r="CI23" s="29"/>
      <c r="CJ23" s="24"/>
      <c r="CK23" s="33"/>
      <c r="CL23" s="33"/>
    </row>
    <row r="24" spans="1:90" ht="12.75">
      <c r="A24" s="16"/>
      <c r="B24" s="17"/>
      <c r="C24" s="68">
        <f>SUM(C4:C23)</f>
        <v>1435.955</v>
      </c>
      <c r="D24" s="68">
        <f>SUM(D4:D23)</f>
        <v>131523.449</v>
      </c>
      <c r="E24" s="68">
        <f>SUM(E4:E23)</f>
        <v>104426.77899999998</v>
      </c>
      <c r="F24" s="68"/>
      <c r="G24" s="68"/>
      <c r="H24" s="15"/>
      <c r="I24" s="69"/>
      <c r="J24" s="47">
        <f>SUM(J4:J23)</f>
        <v>36244.19999999999</v>
      </c>
      <c r="K24" s="48">
        <f>SUM(K4:K23)</f>
        <v>38852.2</v>
      </c>
      <c r="O24" s="51">
        <f>SUM(O4:O23)</f>
        <v>141727</v>
      </c>
      <c r="P24" s="52">
        <f>SUM(P4:P23)</f>
        <v>106947.50000000001</v>
      </c>
      <c r="S24" s="31">
        <f>SUM(S4:S23)</f>
        <v>26493.034999999996</v>
      </c>
      <c r="T24" s="44">
        <f>SUM(T4:T23)</f>
        <v>25451.982000000004</v>
      </c>
      <c r="W24" s="31">
        <f>SUM(W4:W23)</f>
        <v>21497.490999999998</v>
      </c>
      <c r="X24" s="31">
        <f>SUM(X4:X23)</f>
        <v>21150.8</v>
      </c>
      <c r="Y24" s="38">
        <f t="shared" si="6"/>
        <v>1.01639138945099</v>
      </c>
      <c r="AB24" s="31">
        <f>SUM(AB4:AB23)</f>
        <v>1821.6999999999998</v>
      </c>
      <c r="AC24" s="44">
        <f>SUM(AC4:AC23)</f>
        <v>1476.3999999999996</v>
      </c>
      <c r="AF24" s="31">
        <f>SUM(AF4:AF23)</f>
        <v>26492.980000000003</v>
      </c>
      <c r="AG24" s="39">
        <f>SUM(AG4:AG23)</f>
        <v>10579</v>
      </c>
      <c r="AH24" s="31">
        <f>SUM(AH4:AH23)</f>
        <v>23897.49</v>
      </c>
      <c r="AI24" s="39">
        <f>SUM(AI4:AI23)</f>
        <v>10512.999999999998</v>
      </c>
      <c r="AL24" s="9">
        <f>SUM(AL4:AL23)</f>
        <v>51671</v>
      </c>
      <c r="AM24" s="9">
        <f>SUM(AM4:AM23)</f>
        <v>22431.499999999996</v>
      </c>
      <c r="AN24" s="9">
        <f>SUM(AN4:AN23)</f>
        <v>30008.799999999996</v>
      </c>
      <c r="AO24" s="9">
        <f>SUM(AO4:AO23)</f>
        <v>25653.699999999993</v>
      </c>
      <c r="AT24" s="1">
        <f>SUM(AT4:AT23)</f>
        <v>4050.2799999999997</v>
      </c>
      <c r="AU24" s="39">
        <f>SUM(AU4:AU23)</f>
        <v>141727</v>
      </c>
      <c r="AV24" s="4">
        <f>SUM(AV4:AV23)</f>
        <v>4155.870000000001</v>
      </c>
      <c r="AW24" s="1">
        <f>SUM(AW4:AW23)</f>
        <v>123467.00000000003</v>
      </c>
      <c r="CE24" s="12">
        <f aca="true" t="shared" si="12" ref="CE24:CL24">SUM(CE4:CE23)</f>
        <v>0</v>
      </c>
      <c r="CF24" s="12">
        <f t="shared" si="12"/>
        <v>1</v>
      </c>
      <c r="CG24" s="12">
        <f t="shared" si="12"/>
        <v>4</v>
      </c>
      <c r="CH24" s="12">
        <f t="shared" si="12"/>
        <v>2</v>
      </c>
      <c r="CI24" s="12">
        <f t="shared" si="12"/>
        <v>4</v>
      </c>
      <c r="CJ24" s="12">
        <f t="shared" si="12"/>
        <v>2</v>
      </c>
      <c r="CK24" s="12">
        <f t="shared" si="12"/>
        <v>6</v>
      </c>
      <c r="CL24" s="12">
        <f t="shared" si="12"/>
        <v>1</v>
      </c>
    </row>
  </sheetData>
  <sheetProtection/>
  <autoFilter ref="Y1:Y24"/>
  <mergeCells count="21">
    <mergeCell ref="O2:R2"/>
    <mergeCell ref="B2:B3"/>
    <mergeCell ref="AT2:AY2"/>
    <mergeCell ref="W2:AA2"/>
    <mergeCell ref="AR2:AS2"/>
    <mergeCell ref="AZ2:BE2"/>
    <mergeCell ref="B1:O1"/>
    <mergeCell ref="C2:I2"/>
    <mergeCell ref="J2:N2"/>
    <mergeCell ref="AL2:AQ2"/>
    <mergeCell ref="S2:V2"/>
    <mergeCell ref="CB2:CC2"/>
    <mergeCell ref="BS2:BW2"/>
    <mergeCell ref="AB2:AE2"/>
    <mergeCell ref="BH2:BN2"/>
    <mergeCell ref="BZ2:CA2"/>
    <mergeCell ref="BO2:BP2"/>
    <mergeCell ref="BQ2:BR2"/>
    <mergeCell ref="AF2:AK2"/>
    <mergeCell ref="BX2:BY2"/>
    <mergeCell ref="BF2:BG2"/>
  </mergeCells>
  <printOptions/>
  <pageMargins left="0.2362204724409449" right="0.1968503937007874" top="0.984251968503937" bottom="0.15748031496062992" header="0.5118110236220472" footer="0.5118110236220472"/>
  <pageSetup fitToWidth="0" fitToHeight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1" sqref="H1:H20"/>
    </sheetView>
  </sheetViews>
  <sheetFormatPr defaultColWidth="9.00390625" defaultRowHeight="12.75"/>
  <sheetData>
    <row r="1" spans="1:8" ht="12.75">
      <c r="A1" s="73">
        <v>1825.86</v>
      </c>
      <c r="C1" s="74">
        <v>62.4</v>
      </c>
      <c r="D1" s="74">
        <v>210.6</v>
      </c>
      <c r="E1">
        <f>SUM(C1:D1)</f>
        <v>273</v>
      </c>
      <c r="G1" s="75">
        <f>A1+E1</f>
        <v>2098.8599999999997</v>
      </c>
      <c r="H1" s="76">
        <v>2098.9</v>
      </c>
    </row>
    <row r="2" spans="1:8" ht="12.75">
      <c r="A2" s="73">
        <v>4598.9</v>
      </c>
      <c r="C2" s="74">
        <v>466.4</v>
      </c>
      <c r="D2" s="74">
        <v>1575.8</v>
      </c>
      <c r="E2">
        <f aca="true" t="shared" si="0" ref="E2:E20">SUM(C2:D2)</f>
        <v>2042.1999999999998</v>
      </c>
      <c r="G2" s="75">
        <f>A2+E2</f>
        <v>6641.099999999999</v>
      </c>
      <c r="H2" s="76">
        <v>6641.1</v>
      </c>
    </row>
    <row r="3" spans="1:8" ht="12.75">
      <c r="A3" s="73">
        <v>1769.9</v>
      </c>
      <c r="C3" s="74">
        <v>83.1</v>
      </c>
      <c r="D3" s="74">
        <v>282.1</v>
      </c>
      <c r="E3">
        <f t="shared" si="0"/>
        <v>365.20000000000005</v>
      </c>
      <c r="G3" s="75">
        <f aca="true" t="shared" si="1" ref="G3:G20">A3+E3</f>
        <v>2135.1000000000004</v>
      </c>
      <c r="H3" s="76">
        <v>2135.1</v>
      </c>
    </row>
    <row r="4" spans="1:8" ht="12.75">
      <c r="A4" s="73">
        <v>1634.99</v>
      </c>
      <c r="C4" s="74">
        <v>66.6</v>
      </c>
      <c r="D4" s="74">
        <v>225.2</v>
      </c>
      <c r="E4">
        <f t="shared" si="0"/>
        <v>291.79999999999995</v>
      </c>
      <c r="G4" s="75">
        <f t="shared" si="1"/>
        <v>1926.79</v>
      </c>
      <c r="H4" s="76">
        <v>1926.8</v>
      </c>
    </row>
    <row r="5" spans="1:8" ht="12.75">
      <c r="A5" s="73">
        <v>2044.6</v>
      </c>
      <c r="C5" s="74">
        <v>87.9</v>
      </c>
      <c r="D5" s="74">
        <v>296.5</v>
      </c>
      <c r="E5">
        <f t="shared" si="0"/>
        <v>384.4</v>
      </c>
      <c r="G5" s="75">
        <f t="shared" si="1"/>
        <v>2429</v>
      </c>
      <c r="H5" s="76">
        <v>2429</v>
      </c>
    </row>
    <row r="6" spans="1:8" ht="12.75">
      <c r="A6" s="73">
        <v>1902.5</v>
      </c>
      <c r="C6" s="74">
        <v>82.5</v>
      </c>
      <c r="D6" s="74">
        <v>277.7</v>
      </c>
      <c r="E6">
        <f t="shared" si="0"/>
        <v>360.2</v>
      </c>
      <c r="G6" s="75">
        <f t="shared" si="1"/>
        <v>2262.7</v>
      </c>
      <c r="H6" s="76">
        <v>2262.7</v>
      </c>
    </row>
    <row r="7" spans="1:8" ht="12.75">
      <c r="A7" s="73">
        <v>3110.4</v>
      </c>
      <c r="C7" s="74">
        <v>119.4</v>
      </c>
      <c r="D7" s="74">
        <v>402.9</v>
      </c>
      <c r="E7">
        <f t="shared" si="0"/>
        <v>522.3</v>
      </c>
      <c r="G7" s="75">
        <f t="shared" si="1"/>
        <v>3632.7</v>
      </c>
      <c r="H7" s="76">
        <v>3632.7</v>
      </c>
    </row>
    <row r="8" spans="1:8" ht="12.75">
      <c r="A8" s="73">
        <v>321</v>
      </c>
      <c r="C8" s="74">
        <v>184</v>
      </c>
      <c r="D8" s="74">
        <v>623.2</v>
      </c>
      <c r="E8">
        <f t="shared" si="0"/>
        <v>807.2</v>
      </c>
      <c r="G8" s="75">
        <f t="shared" si="1"/>
        <v>1128.2</v>
      </c>
      <c r="H8" s="76">
        <v>1128.2</v>
      </c>
    </row>
    <row r="9" spans="1:8" ht="12.75">
      <c r="A9" s="73">
        <v>2638.028</v>
      </c>
      <c r="C9" s="74">
        <v>77.7</v>
      </c>
      <c r="D9" s="74">
        <v>260.7</v>
      </c>
      <c r="E9">
        <f t="shared" si="0"/>
        <v>338.4</v>
      </c>
      <c r="G9" s="75">
        <f t="shared" si="1"/>
        <v>2976.428</v>
      </c>
      <c r="H9" s="76">
        <v>2976.4</v>
      </c>
    </row>
    <row r="10" spans="1:8" ht="12.75">
      <c r="A10" s="73">
        <v>4555.61</v>
      </c>
      <c r="C10" s="74">
        <v>155.7</v>
      </c>
      <c r="D10" s="74">
        <v>525</v>
      </c>
      <c r="E10">
        <f t="shared" si="0"/>
        <v>680.7</v>
      </c>
      <c r="G10" s="75">
        <f t="shared" si="1"/>
        <v>5236.3099999999995</v>
      </c>
      <c r="H10" s="76">
        <v>5236.3</v>
      </c>
    </row>
    <row r="11" spans="1:8" ht="12.75">
      <c r="A11" s="73">
        <v>2780.3</v>
      </c>
      <c r="C11" s="74">
        <v>93.5</v>
      </c>
      <c r="D11" s="74">
        <v>313.9</v>
      </c>
      <c r="E11">
        <f t="shared" si="0"/>
        <v>407.4</v>
      </c>
      <c r="G11" s="75">
        <f t="shared" si="1"/>
        <v>3187.7000000000003</v>
      </c>
      <c r="H11" s="76">
        <v>3187.7</v>
      </c>
    </row>
    <row r="12" spans="1:8" ht="12.75">
      <c r="A12" s="73">
        <v>3194.4</v>
      </c>
      <c r="C12" s="74">
        <v>103.4</v>
      </c>
      <c r="D12" s="74">
        <v>348.1</v>
      </c>
      <c r="E12">
        <f t="shared" si="0"/>
        <v>451.5</v>
      </c>
      <c r="G12" s="75">
        <f t="shared" si="1"/>
        <v>3645.9</v>
      </c>
      <c r="H12" s="76">
        <v>3645.8</v>
      </c>
    </row>
    <row r="13" spans="1:8" ht="12.75">
      <c r="A13" s="73">
        <v>1665.77</v>
      </c>
      <c r="C13" s="74">
        <v>100.5</v>
      </c>
      <c r="D13" s="74">
        <v>338.9</v>
      </c>
      <c r="E13">
        <f t="shared" si="0"/>
        <v>439.4</v>
      </c>
      <c r="G13" s="75">
        <f t="shared" si="1"/>
        <v>2105.17</v>
      </c>
      <c r="H13" s="76">
        <v>2105.2</v>
      </c>
    </row>
    <row r="14" spans="1:8" ht="12.75">
      <c r="A14" s="73">
        <v>2030</v>
      </c>
      <c r="C14" s="74">
        <v>57.1</v>
      </c>
      <c r="D14" s="74">
        <v>192</v>
      </c>
      <c r="E14">
        <f t="shared" si="0"/>
        <v>249.1</v>
      </c>
      <c r="G14" s="75">
        <f t="shared" si="1"/>
        <v>2279.1</v>
      </c>
      <c r="H14" s="76">
        <v>2279.1</v>
      </c>
    </row>
    <row r="15" spans="1:8" ht="12.75">
      <c r="A15" s="73">
        <v>3212.9</v>
      </c>
      <c r="C15" s="74">
        <v>129</v>
      </c>
      <c r="D15" s="74">
        <v>434.4</v>
      </c>
      <c r="E15">
        <f t="shared" si="0"/>
        <v>563.4</v>
      </c>
      <c r="G15" s="75">
        <f t="shared" si="1"/>
        <v>3776.3</v>
      </c>
      <c r="H15" s="76">
        <v>3776.3</v>
      </c>
    </row>
    <row r="16" spans="1:8" ht="12.75">
      <c r="A16" s="73">
        <v>1941.3</v>
      </c>
      <c r="C16" s="74">
        <v>54.8</v>
      </c>
      <c r="D16" s="74">
        <v>184</v>
      </c>
      <c r="E16">
        <f t="shared" si="0"/>
        <v>238.8</v>
      </c>
      <c r="G16" s="75">
        <f t="shared" si="1"/>
        <v>2180.1</v>
      </c>
      <c r="H16" s="76">
        <v>2180.1</v>
      </c>
    </row>
    <row r="17" spans="1:8" ht="12.75">
      <c r="A17" s="73">
        <v>819.9</v>
      </c>
      <c r="C17" s="74">
        <v>31.6</v>
      </c>
      <c r="D17" s="74">
        <v>106.5</v>
      </c>
      <c r="E17">
        <f t="shared" si="0"/>
        <v>138.1</v>
      </c>
      <c r="G17" s="75">
        <f t="shared" si="1"/>
        <v>958</v>
      </c>
      <c r="H17" s="76">
        <v>958</v>
      </c>
    </row>
    <row r="18" spans="1:8" ht="12.75">
      <c r="A18" s="73">
        <v>1552.5</v>
      </c>
      <c r="C18" s="74">
        <v>48.4</v>
      </c>
      <c r="D18" s="74">
        <v>163</v>
      </c>
      <c r="E18">
        <f t="shared" si="0"/>
        <v>211.4</v>
      </c>
      <c r="G18" s="75">
        <f t="shared" si="1"/>
        <v>1763.9</v>
      </c>
      <c r="H18" s="76">
        <v>1763.9</v>
      </c>
    </row>
    <row r="19" spans="1:8" ht="12.75">
      <c r="A19" s="73">
        <v>7938.5</v>
      </c>
      <c r="C19" s="74">
        <v>309.6</v>
      </c>
      <c r="D19" s="74">
        <v>1044.5</v>
      </c>
      <c r="E19">
        <f t="shared" si="0"/>
        <v>1354.1</v>
      </c>
      <c r="G19" s="75">
        <f t="shared" si="1"/>
        <v>9292.6</v>
      </c>
      <c r="H19" s="76">
        <v>9292.6</v>
      </c>
    </row>
    <row r="20" spans="1:8" ht="12.75">
      <c r="A20" s="73">
        <v>2476.98</v>
      </c>
      <c r="C20" s="74">
        <v>90.4</v>
      </c>
      <c r="D20" s="74">
        <v>304</v>
      </c>
      <c r="E20">
        <f t="shared" si="0"/>
        <v>394.4</v>
      </c>
      <c r="G20" s="75">
        <f t="shared" si="1"/>
        <v>2871.38</v>
      </c>
      <c r="H20" s="76">
        <v>2871.4</v>
      </c>
    </row>
    <row r="21" spans="1:8" ht="12.75">
      <c r="A21">
        <f>SUM(A1:A20)</f>
        <v>52014.33800000001</v>
      </c>
      <c r="C21">
        <f>SUM(C1:C20)</f>
        <v>2404</v>
      </c>
      <c r="D21">
        <f>SUM(D1:D20)</f>
        <v>8108.999999999999</v>
      </c>
      <c r="E21">
        <f>SUM(E1:E20)</f>
        <v>10512.999999999998</v>
      </c>
      <c r="G21" s="75">
        <f>SUM(G1:G20)</f>
        <v>62527.337999999996</v>
      </c>
      <c r="H21">
        <f>SUM(H1:H20)</f>
        <v>62527.3</v>
      </c>
    </row>
    <row r="22" ht="12.75">
      <c r="D22">
        <f>C21+D21</f>
        <v>10513</v>
      </c>
    </row>
    <row r="24" ht="12.75">
      <c r="D24">
        <f>D22+A21</f>
        <v>62527.33800000001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User</cp:lastModifiedBy>
  <cp:lastPrinted>2023-03-10T11:23:20Z</cp:lastPrinted>
  <dcterms:created xsi:type="dcterms:W3CDTF">2009-01-27T10:52:16Z</dcterms:created>
  <dcterms:modified xsi:type="dcterms:W3CDTF">2024-03-21T10:11:12Z</dcterms:modified>
  <cp:category/>
  <cp:version/>
  <cp:contentType/>
  <cp:contentStatus/>
</cp:coreProperties>
</file>